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ar00vdi-fs01.oao.tgc2.ru\UserData\Roaming\GrishanovaEA\Desktop\актуализация схемы теплоснабжения\"/>
    </mc:Choice>
  </mc:AlternateContent>
  <bookViews>
    <workbookView xWindow="0" yWindow="0" windowWidth="28800" windowHeight="12300" activeTab="1"/>
  </bookViews>
  <sheets>
    <sheet name="1_собственные 2020" sheetId="5" r:id="rId1"/>
    <sheet name="3_покупка 2020" sheetId="6" r:id="rId2"/>
    <sheet name="Приложение 3_собств.  " sheetId="4" state="hidden" r:id="rId3"/>
    <sheet name="Приложение 2 передача 2018г." sheetId="8" state="hidden" r:id="rId4"/>
    <sheet name="Приложение 3 передача" sheetId="7" state="hidden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'1_собственные 2020'!$A$1:$I$44</definedName>
    <definedName name="_xlnm.Print_Area" localSheetId="1">'3_покупка 2020'!$A$1:$I$19</definedName>
    <definedName name="_xlnm.Print_Area" localSheetId="2">'Приложение 3_собств.  '!$A$1:$L$185</definedName>
  </definedNames>
  <calcPr calcId="162913"/>
</workbook>
</file>

<file path=xl/calcChain.xml><?xml version="1.0" encoding="utf-8"?>
<calcChain xmlns="http://schemas.openxmlformats.org/spreadsheetml/2006/main">
  <c r="H13" i="6" l="1"/>
  <c r="G13" i="6"/>
  <c r="F13" i="6"/>
  <c r="D13" i="6"/>
  <c r="C13" i="6"/>
  <c r="C9" i="6"/>
  <c r="C10" i="6"/>
  <c r="C11" i="6"/>
  <c r="C12" i="6"/>
  <c r="C8" i="6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19" i="5"/>
  <c r="C20" i="5"/>
  <c r="C8" i="5"/>
  <c r="C9" i="5"/>
  <c r="C10" i="5"/>
  <c r="C11" i="5"/>
  <c r="C12" i="5"/>
  <c r="C13" i="5"/>
  <c r="C14" i="5"/>
  <c r="C15" i="5"/>
  <c r="C16" i="5"/>
  <c r="C18" i="5"/>
  <c r="C7" i="5"/>
  <c r="F10" i="6" l="1"/>
  <c r="G27" i="5"/>
  <c r="G25" i="5"/>
  <c r="G24" i="5"/>
  <c r="G17" i="5"/>
  <c r="C17" i="5" s="1"/>
  <c r="G8" i="5"/>
  <c r="G7" i="5"/>
  <c r="G9" i="6" l="1"/>
  <c r="G10" i="6"/>
  <c r="G11" i="6"/>
  <c r="G12" i="6"/>
  <c r="G8" i="6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38" i="5" s="1"/>
  <c r="H27" i="5"/>
  <c r="H28" i="5"/>
  <c r="H29" i="5"/>
  <c r="H30" i="5"/>
  <c r="H31" i="5"/>
  <c r="H32" i="5"/>
  <c r="H33" i="5"/>
  <c r="H34" i="5"/>
  <c r="H35" i="5"/>
  <c r="H7" i="5"/>
  <c r="D37" i="5"/>
  <c r="E37" i="5"/>
  <c r="F37" i="5"/>
  <c r="C37" i="5"/>
  <c r="E36" i="5"/>
  <c r="F36" i="5"/>
  <c r="D36" i="5"/>
  <c r="H39" i="5"/>
  <c r="I36" i="5"/>
  <c r="I37" i="5"/>
  <c r="D39" i="5"/>
  <c r="E39" i="5"/>
  <c r="F39" i="5"/>
  <c r="G39" i="5"/>
  <c r="I39" i="5"/>
  <c r="C39" i="5"/>
  <c r="D38" i="5"/>
  <c r="E38" i="5"/>
  <c r="F38" i="5"/>
  <c r="G38" i="5"/>
  <c r="I38" i="5"/>
  <c r="C38" i="5"/>
  <c r="B36" i="5"/>
  <c r="B37" i="5"/>
  <c r="B38" i="5"/>
  <c r="B39" i="5"/>
  <c r="H19" i="8"/>
  <c r="H21" i="8"/>
  <c r="F17" i="8"/>
  <c r="F19" i="8"/>
  <c r="F21" i="8" s="1"/>
  <c r="E19" i="8"/>
  <c r="E21" i="8" s="1"/>
  <c r="C19" i="8"/>
  <c r="C21" i="8" s="1"/>
  <c r="E137" i="7"/>
  <c r="E134" i="7"/>
  <c r="D90" i="7"/>
  <c r="D95" i="7" s="1"/>
  <c r="D105" i="7" s="1"/>
  <c r="D120" i="7"/>
  <c r="E164" i="4"/>
  <c r="E163" i="4"/>
  <c r="E144" i="4"/>
  <c r="E138" i="4"/>
  <c r="E137" i="4"/>
  <c r="E167" i="4" s="1"/>
  <c r="D126" i="4"/>
  <c r="D10" i="4"/>
  <c r="D15" i="4"/>
  <c r="E133" i="7"/>
  <c r="C31" i="4"/>
  <c r="D121" i="7"/>
  <c r="E132" i="7" s="1"/>
  <c r="E139" i="7" s="1"/>
  <c r="D110" i="7"/>
  <c r="D109" i="7"/>
  <c r="D108" i="7"/>
  <c r="D106" i="7"/>
  <c r="D73" i="7"/>
  <c r="D72" i="7"/>
  <c r="D70" i="7"/>
  <c r="D69" i="7"/>
  <c r="D68" i="7"/>
  <c r="D67" i="7"/>
  <c r="D66" i="7"/>
  <c r="D71" i="7"/>
  <c r="D74" i="7" s="1"/>
  <c r="D104" i="7" s="1"/>
  <c r="D37" i="7"/>
  <c r="D36" i="7"/>
  <c r="D35" i="7"/>
  <c r="D34" i="7"/>
  <c r="D33" i="7" s="1"/>
  <c r="D27" i="7" s="1"/>
  <c r="D32" i="7"/>
  <c r="D31" i="7"/>
  <c r="D30" i="7"/>
  <c r="D29" i="7"/>
  <c r="D28" i="7"/>
  <c r="D26" i="7"/>
  <c r="D22" i="7"/>
  <c r="D16" i="7"/>
  <c r="D15" i="7"/>
  <c r="D14" i="7"/>
  <c r="D13" i="7"/>
  <c r="D12" i="7"/>
  <c r="D11" i="7"/>
  <c r="D10" i="7"/>
  <c r="D38" i="7" s="1"/>
  <c r="C120" i="7"/>
  <c r="C119" i="7"/>
  <c r="C117" i="7"/>
  <c r="D142" i="7"/>
  <c r="D143" i="7" s="1"/>
  <c r="C110" i="7"/>
  <c r="C109" i="7"/>
  <c r="C106" i="7"/>
  <c r="C90" i="7"/>
  <c r="D133" i="7"/>
  <c r="C89" i="7"/>
  <c r="C88" i="7"/>
  <c r="C87" i="7"/>
  <c r="C95" i="7"/>
  <c r="C105" i="7" s="1"/>
  <c r="C67" i="7"/>
  <c r="C121" i="7" s="1"/>
  <c r="D132" i="7" s="1"/>
  <c r="D139" i="7" s="1"/>
  <c r="C12" i="7"/>
  <c r="C73" i="7"/>
  <c r="C72" i="7"/>
  <c r="C70" i="7"/>
  <c r="C69" i="7"/>
  <c r="C68" i="7"/>
  <c r="C66" i="7"/>
  <c r="C71" i="7" s="1"/>
  <c r="C74" i="7" s="1"/>
  <c r="C104" i="7" s="1"/>
  <c r="C37" i="7"/>
  <c r="C36" i="7"/>
  <c r="C35" i="7"/>
  <c r="C34" i="7"/>
  <c r="C33" i="7"/>
  <c r="C30" i="7"/>
  <c r="C29" i="7"/>
  <c r="C28" i="7"/>
  <c r="C27" i="7"/>
  <c r="C26" i="7"/>
  <c r="C22" i="7"/>
  <c r="C16" i="7"/>
  <c r="C9" i="7"/>
  <c r="C10" i="7"/>
  <c r="C38" i="7" s="1"/>
  <c r="C103" i="7" s="1"/>
  <c r="C116" i="7" s="1"/>
  <c r="C11" i="7"/>
  <c r="C13" i="7"/>
  <c r="E166" i="4"/>
  <c r="E170" i="4"/>
  <c r="E165" i="4"/>
  <c r="E169" i="4"/>
  <c r="E168" i="4"/>
  <c r="E158" i="4"/>
  <c r="E175" i="4" s="1"/>
  <c r="E157" i="4"/>
  <c r="E174" i="4" s="1"/>
  <c r="C126" i="4"/>
  <c r="D90" i="4"/>
  <c r="D115" i="4"/>
  <c r="D114" i="4"/>
  <c r="D113" i="4"/>
  <c r="D97" i="4"/>
  <c r="D96" i="4"/>
  <c r="D95" i="4"/>
  <c r="D93" i="4"/>
  <c r="D92" i="4"/>
  <c r="D91" i="4"/>
  <c r="D88" i="4"/>
  <c r="D87" i="4"/>
  <c r="E182" i="4" s="1"/>
  <c r="D74" i="4"/>
  <c r="D73" i="4"/>
  <c r="E72" i="4"/>
  <c r="F72" i="4"/>
  <c r="F75" i="4" s="1"/>
  <c r="G72" i="4"/>
  <c r="H72" i="4"/>
  <c r="H75" i="4"/>
  <c r="I72" i="4"/>
  <c r="D71" i="4"/>
  <c r="D70" i="4"/>
  <c r="D69" i="4"/>
  <c r="D68" i="4"/>
  <c r="D61" i="4"/>
  <c r="D72" i="4" s="1"/>
  <c r="D75" i="4" s="1"/>
  <c r="D109" i="4" s="1"/>
  <c r="D35" i="4"/>
  <c r="D34" i="4"/>
  <c r="D33" i="4"/>
  <c r="D32" i="4"/>
  <c r="D30" i="4"/>
  <c r="D29" i="4"/>
  <c r="D28" i="4"/>
  <c r="D27" i="4" s="1"/>
  <c r="E27" i="4"/>
  <c r="D26" i="4"/>
  <c r="D22" i="4"/>
  <c r="D16" i="4" s="1"/>
  <c r="D14" i="4"/>
  <c r="D13" i="4"/>
  <c r="D12" i="4"/>
  <c r="D11" i="4"/>
  <c r="D9" i="4"/>
  <c r="D36" i="4" s="1"/>
  <c r="D52" i="4" s="1"/>
  <c r="D108" i="4" s="1"/>
  <c r="D169" i="4"/>
  <c r="D170" i="4"/>
  <c r="D168" i="4"/>
  <c r="D167" i="4"/>
  <c r="D171" i="4"/>
  <c r="D157" i="4"/>
  <c r="D174" i="4"/>
  <c r="D158" i="4"/>
  <c r="D175" i="4"/>
  <c r="D156" i="4"/>
  <c r="D173" i="4"/>
  <c r="D155" i="4"/>
  <c r="D172" i="4"/>
  <c r="D154" i="4"/>
  <c r="E99" i="4"/>
  <c r="F99" i="4"/>
  <c r="G99" i="4"/>
  <c r="H99" i="4"/>
  <c r="I99" i="4"/>
  <c r="C115" i="4"/>
  <c r="C114" i="4"/>
  <c r="C111" i="4" s="1"/>
  <c r="C97" i="4"/>
  <c r="C96" i="4"/>
  <c r="C95" i="4"/>
  <c r="C93" i="4"/>
  <c r="C92" i="4"/>
  <c r="C91" i="4"/>
  <c r="C90" i="4"/>
  <c r="C88" i="4"/>
  <c r="C87" i="4"/>
  <c r="D182" i="4" s="1"/>
  <c r="C85" i="4"/>
  <c r="C99" i="4" s="1"/>
  <c r="C110" i="4" s="1"/>
  <c r="D31" i="4"/>
  <c r="C74" i="4"/>
  <c r="C73" i="4"/>
  <c r="C71" i="4"/>
  <c r="C70" i="4"/>
  <c r="C69" i="4"/>
  <c r="C68" i="4"/>
  <c r="C61" i="4"/>
  <c r="C72" i="4" s="1"/>
  <c r="C75" i="4" s="1"/>
  <c r="C109" i="4" s="1"/>
  <c r="E16" i="4"/>
  <c r="E36" i="4" s="1"/>
  <c r="C35" i="4"/>
  <c r="C30" i="4"/>
  <c r="C29" i="4"/>
  <c r="C28" i="4"/>
  <c r="C27" i="4" s="1"/>
  <c r="C26" i="4"/>
  <c r="C22" i="4"/>
  <c r="C16" i="4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D89" i="4"/>
  <c r="D85" i="4"/>
  <c r="D99" i="4" s="1"/>
  <c r="D110" i="4" s="1"/>
  <c r="D116" i="4"/>
  <c r="D111" i="4" s="1"/>
  <c r="E148" i="4"/>
  <c r="E156" i="4"/>
  <c r="E173" i="4" s="1"/>
  <c r="D125" i="4"/>
  <c r="E147" i="4" s="1"/>
  <c r="D117" i="7"/>
  <c r="D119" i="7"/>
  <c r="E142" i="7"/>
  <c r="E143" i="7"/>
  <c r="E144" i="7" s="1"/>
  <c r="C36" i="5"/>
  <c r="G37" i="5"/>
  <c r="G36" i="5"/>
  <c r="H36" i="5" l="1"/>
  <c r="H37" i="5"/>
  <c r="D124" i="4"/>
  <c r="C118" i="7"/>
  <c r="O127" i="7"/>
  <c r="E155" i="4"/>
  <c r="E154" i="4"/>
  <c r="E171" i="4" s="1"/>
  <c r="C36" i="4"/>
  <c r="C108" i="4" s="1"/>
  <c r="C124" i="4" s="1"/>
  <c r="D144" i="7"/>
  <c r="E145" i="7" s="1"/>
  <c r="D103" i="7"/>
  <c r="D116" i="7" s="1"/>
  <c r="D52" i="7"/>
  <c r="E172" i="4"/>
  <c r="E183" i="4"/>
  <c r="E181" i="4"/>
  <c r="E180" i="4"/>
  <c r="D180" i="4"/>
  <c r="D118" i="7" l="1"/>
  <c r="D125" i="7" s="1"/>
  <c r="M116" i="7"/>
  <c r="N124" i="4"/>
  <c r="D183" i="4"/>
  <c r="D181" i="4"/>
</calcChain>
</file>

<file path=xl/sharedStrings.xml><?xml version="1.0" encoding="utf-8"?>
<sst xmlns="http://schemas.openxmlformats.org/spreadsheetml/2006/main" count="752" uniqueCount="266">
  <si>
    <t>Наименование расхода</t>
  </si>
  <si>
    <t>1.</t>
  </si>
  <si>
    <t>Расходы на приобретение сырья и материалов</t>
  </si>
  <si>
    <t>2.</t>
  </si>
  <si>
    <t>Расходы на ремонт основных средств</t>
  </si>
  <si>
    <t>3.</t>
  </si>
  <si>
    <t>Расходы на оплату труда</t>
  </si>
  <si>
    <t>4.</t>
  </si>
  <si>
    <t>5.</t>
  </si>
  <si>
    <t>Расходы на оплату иных работ и услуг, выполняемых по договорам с организациями, включая:</t>
  </si>
  <si>
    <t>5.1.</t>
  </si>
  <si>
    <t>Расходы на оплату услуг связи</t>
  </si>
  <si>
    <t>5.2.</t>
  </si>
  <si>
    <t>Расходы на оплату вневедомственной охраны</t>
  </si>
  <si>
    <t>5.3.</t>
  </si>
  <si>
    <t>Расходы на оплату коммунальных услуг</t>
  </si>
  <si>
    <t>5.4.</t>
  </si>
  <si>
    <t>Расходы на оплату юридических, информационных, аудиторских и консультационных услуг</t>
  </si>
  <si>
    <t>5.5.</t>
  </si>
  <si>
    <t>Расходы на оплату услуг по стратегическому управлению организацией</t>
  </si>
  <si>
    <t>5.6.</t>
  </si>
  <si>
    <t>6.</t>
  </si>
  <si>
    <t>Расходы на служебные командировки</t>
  </si>
  <si>
    <t>7.</t>
  </si>
  <si>
    <t>Расходы на обучение персонала</t>
  </si>
  <si>
    <t>8.</t>
  </si>
  <si>
    <t>Лизинговый платеж</t>
  </si>
  <si>
    <t>9.</t>
  </si>
  <si>
    <t>Арендная плата</t>
  </si>
  <si>
    <t>10.</t>
  </si>
  <si>
    <t>Другие расходы, в том числе:</t>
  </si>
  <si>
    <t>10.1.</t>
  </si>
  <si>
    <t>10.2.</t>
  </si>
  <si>
    <t>ИТОГО базовый уровень операционных расходов</t>
  </si>
  <si>
    <t>№ п.п.</t>
  </si>
  <si>
    <t>Значение показателей в расчете на годовой объем</t>
  </si>
  <si>
    <t>Операционные расходы (базовый уровень)</t>
  </si>
  <si>
    <t>Расчет операционных (подконтрольных) расходов на каждый год долгосрочного периода регулирования</t>
  </si>
  <si>
    <t>Параметры расчета расходов</t>
  </si>
  <si>
    <t>Индекс потребительских цен на расчетный период регулирования (ИПЦ)</t>
  </si>
  <si>
    <t>%</t>
  </si>
  <si>
    <t>Индекс изменения количества активов (ИКА)</t>
  </si>
  <si>
    <t>3.1.</t>
  </si>
  <si>
    <t>количество условных единиц, относящихся к активам, необходимым для осуществления регулируемой деятельности</t>
  </si>
  <si>
    <t>у.е.</t>
  </si>
  <si>
    <t>3.2.</t>
  </si>
  <si>
    <t>установленная тепловая мощность источника тепловой энергии</t>
  </si>
  <si>
    <t>Гкал/ч</t>
  </si>
  <si>
    <t>Коэффициент эластичности затрат по росту активов</t>
  </si>
  <si>
    <t>Операционные (подконтрольные) расходы</t>
  </si>
  <si>
    <t>Ед.изм</t>
  </si>
  <si>
    <t>Долгосрочный период регулирования по предложению эксперта с 01.07 (в расчете на годовой объем)</t>
  </si>
  <si>
    <t>руб.</t>
  </si>
  <si>
    <t>1.1.</t>
  </si>
  <si>
    <t>1.2.</t>
  </si>
  <si>
    <t>1.3.</t>
  </si>
  <si>
    <t>Концессионная плата</t>
  </si>
  <si>
    <t>1.4.</t>
  </si>
  <si>
    <t>Расходы на уплату налогов, сборов и других обязательных платежей, в том числе:</t>
  </si>
  <si>
    <t>плата за выбросы и сбросы загрязняющих веществ в окружающую среду, размещение отходов и другие виды негативного воздействия на окружающую среду в пределах установленных нормативов и (или) лимитов</t>
  </si>
  <si>
    <t>1.4.2.</t>
  </si>
  <si>
    <t>расходы на обязательное страхование</t>
  </si>
  <si>
    <t>1.4.3.</t>
  </si>
  <si>
    <t>иные расходы</t>
  </si>
  <si>
    <t>1.5.</t>
  </si>
  <si>
    <t>Отчисления на социальные нужды</t>
  </si>
  <si>
    <t>1.6.</t>
  </si>
  <si>
    <t>Расходы по сомнительным долгам</t>
  </si>
  <si>
    <t>1.7.</t>
  </si>
  <si>
    <t>Амортизация основных средств и нематериальных активов</t>
  </si>
  <si>
    <t>1.8.</t>
  </si>
  <si>
    <t>Расходы на выплаты по договорам займа и кредитным договорам, включая проценты по ним</t>
  </si>
  <si>
    <t>ИТОГО</t>
  </si>
  <si>
    <t>Налог на прибыль</t>
  </si>
  <si>
    <t>Экономия, определенная в прошедшем долгосрочном периоде регулирования и подлежащая учету в текущем долгосрочном периоде регулирования</t>
  </si>
  <si>
    <t>Итого неподконтрольных расходов</t>
  </si>
  <si>
    <t>Неподконтрольные расходы</t>
  </si>
  <si>
    <t>по предложению Организации</t>
  </si>
  <si>
    <t>по предложению эксперта</t>
  </si>
  <si>
    <t>2016 (с 01.07)</t>
  </si>
  <si>
    <t>2017 (с 01.07)</t>
  </si>
  <si>
    <t>1.4.1.</t>
  </si>
  <si>
    <t xml:space="preserve">Расходы на приобретение энергетических ресурсов, холодной воды и теплоносителя </t>
  </si>
  <si>
    <t>Расходы на тепловую энергию</t>
  </si>
  <si>
    <t>Расходы на холодную воду</t>
  </si>
  <si>
    <t>Расходы на теплоноситель</t>
  </si>
  <si>
    <t>Расчет НВВ</t>
  </si>
  <si>
    <t>с 01.01 по 30.06</t>
  </si>
  <si>
    <t>с 01.07 по 31.12.</t>
  </si>
  <si>
    <t>в среднем за год</t>
  </si>
  <si>
    <t>Расходы на приобретение (производство) энергетических ресурсов, холодной воды и теплоносителя</t>
  </si>
  <si>
    <t>Результаты деятельности до перехода к регулированию цен (тарифов) на основе долгосрочных параметров регулирования</t>
  </si>
  <si>
    <t>Корректировка с целью учета отклонения фактических значений параметров расчета тарифов от значений, учтенных при установлении тарифов</t>
  </si>
  <si>
    <t>Корректировка с учетом надежности и качества реализуемых товаров (оказываемых услуг), подлежащая учету в НВВ</t>
  </si>
  <si>
    <t>Корректировка НВВ в связи с изменением (неисполнением) инвестиционной программы</t>
  </si>
  <si>
    <t>Корректировка, подлежащая учету в НВВ и учитывающая отклонение фактических показателей энергосбережения и повышения энергетической эффективности от установленных плановых (расчетных) показателей и отклонение сроков реализации программы в области энергосбережения и повышения энергетической эффективности от установленных сроков реализации такой программы</t>
  </si>
  <si>
    <t>11.</t>
  </si>
  <si>
    <t>-</t>
  </si>
  <si>
    <t>ИТОГО необходимая валовая выручка, в т.ч.:</t>
  </si>
  <si>
    <t>производство тепловой энергии</t>
  </si>
  <si>
    <t>передача тепловой энергии</t>
  </si>
  <si>
    <t>сбыт тепловой энергии</t>
  </si>
  <si>
    <t>10.3.</t>
  </si>
  <si>
    <t>Расчет тарифа</t>
  </si>
  <si>
    <t>Гкал</t>
  </si>
  <si>
    <t>Полезный отпуск тепловой энергии, всего</t>
  </si>
  <si>
    <t xml:space="preserve"> - вода </t>
  </si>
  <si>
    <t xml:space="preserve"> - отборный пар от 1,2 до 2,5 кг/см2</t>
  </si>
  <si>
    <t xml:space="preserve"> - отборный пар от 2,5 до 7,0 кг/см2</t>
  </si>
  <si>
    <t xml:space="preserve"> - отборный пар от 7,0 до 13,0 кг/см2</t>
  </si>
  <si>
    <t xml:space="preserve"> - отборный пар свыше 13,0 кг/см2</t>
  </si>
  <si>
    <t xml:space="preserve"> - острый и редуцированный пар</t>
  </si>
  <si>
    <t>в том числе сторонним потребителям</t>
  </si>
  <si>
    <t>Доли полезного отпуска c календарной разбивкой</t>
  </si>
  <si>
    <t>Полезный отпуск с календарной разбивкой (п.1/100*п. 3)</t>
  </si>
  <si>
    <t>НВВ</t>
  </si>
  <si>
    <t>Средневзвешенная стоимость производимой и (или) приобретаемой единицы тепловой энергии</t>
  </si>
  <si>
    <t>руб./ Гкал</t>
  </si>
  <si>
    <t>Средневзвешенная стоимость единицы тепловой энергии без дифференциации по видам теплоносителя (п.4/п.1)</t>
  </si>
  <si>
    <t>Средневзвешенная стоимость единицы тепловой энергии с дифференциацией по видам теплоносителя (п.4/п.1):</t>
  </si>
  <si>
    <t>Средневзвешенная стоимость оказываемых и (или) приобретаемых услуг по передаче единицы тепловой энергии</t>
  </si>
  <si>
    <t>НВВ (передача + сбыт)</t>
  </si>
  <si>
    <t>Средневзвешенная стоимость оказываемых и (или) приобретаемых услуг по передаче единицы тепловой энергии без дифференциации по схеме подключения установок потребителей (п. 6/п.1):</t>
  </si>
  <si>
    <t>Тариф на тепловую энергию, поставляемую потребителям, без дифференциации (п.5+п.7)</t>
  </si>
  <si>
    <t>Тариф на тепловую энергию, поставляемую потребителям, с дифференциацией по виду теплоносителя (п. 5+п.7):</t>
  </si>
  <si>
    <t>Топливная составляющая</t>
  </si>
  <si>
    <t>Газовая составляющая</t>
  </si>
  <si>
    <t>Рост к тарифу предыдущего периода</t>
  </si>
  <si>
    <t>Ед.изм.</t>
  </si>
  <si>
    <t>Приложение 2</t>
  </si>
  <si>
    <t>к экспертному заключению</t>
  </si>
  <si>
    <t>№</t>
  </si>
  <si>
    <t>Котельная</t>
  </si>
  <si>
    <t>Произведено теплоэнергии</t>
  </si>
  <si>
    <t>Расход тепло-энергии на хозяйственные нужды котельной</t>
  </si>
  <si>
    <t>по предложению</t>
  </si>
  <si>
    <t>Эксперта</t>
  </si>
  <si>
    <t>(Гкал)</t>
  </si>
  <si>
    <t>Организации</t>
  </si>
  <si>
    <t>Потери теплоэнергии в теплосетях</t>
  </si>
  <si>
    <t>Полезный отпуск теплоэнергии</t>
  </si>
  <si>
    <t>Получено теплоэнергии</t>
  </si>
  <si>
    <t>в т.ч. сторонним потребителям</t>
  </si>
  <si>
    <t>Приложение 3</t>
  </si>
  <si>
    <t>руб. (без НДС)</t>
  </si>
  <si>
    <t>Показатели</t>
  </si>
  <si>
    <t>Ед. изм.</t>
  </si>
  <si>
    <t>Водяные (Паровые) тепловые сети</t>
  </si>
  <si>
    <t>экономически обоснованные расходы на содержание эксплуатируемых регулируемой организацией тепловых пунктов, тепловых сетей, расположенных после тепловых пунктов, и на оплату потерь в указанных сетях</t>
  </si>
  <si>
    <t>Объем отпуска тепловой энергии в виде пара или воды из тепловых сетей регулируемой организации (полезный отпуск)</t>
  </si>
  <si>
    <t>Суммарная договорная (заявленная) тепловая нагрузка потребителей</t>
  </si>
  <si>
    <t>Норматив технологических потерь при передаче теплоэнергии</t>
  </si>
  <si>
    <t>Объем потерь, учтенный при расчете НВВ</t>
  </si>
  <si>
    <t xml:space="preserve">  то же в % к полученной тепловой энергии</t>
  </si>
  <si>
    <t>Одноставочный тариф на услуги по передаче тепловой энергии, теплоносителя (п. 1/п.2)</t>
  </si>
  <si>
    <t>х</t>
  </si>
  <si>
    <t xml:space="preserve"> * тариф установлен методом экономически обоснованных расходов (затрат). Распределено по статьям затрат при долгосрочном регулировании.</t>
  </si>
  <si>
    <t xml:space="preserve">Индекс эффективности операционных расходов </t>
  </si>
  <si>
    <t xml:space="preserve"> * тариф установлен методом экономически обоснованных расходов (затрат). Разнесено по статьям затрат при долгосрочном регулировании.</t>
  </si>
  <si>
    <t>в установленном тарифе с 01.07.2015*</t>
  </si>
  <si>
    <t>предложение Организации на 2016 год</t>
  </si>
  <si>
    <t>предложение эксперта на 2016 год (с 01.07)</t>
  </si>
  <si>
    <t>2018 (с 01.07)</t>
  </si>
  <si>
    <t>в установленном тарифе с 01.07.2015</t>
  </si>
  <si>
    <t>Анализ экономической обоснованности расходов по статьям затрат. Анализ экономической обоснованности величины прибыли, необходимой для эффективного функционирования регулируемой организации. Сравнительный анализ динамики расходов и величины необходимой прибыли по отношению к предыдущему периоду регулирования.</t>
  </si>
  <si>
    <t>Расходы на оплату работ и услуг производственного характера, выполняемых по договорам со сторонними организациями</t>
  </si>
  <si>
    <t>ОАО "Раскат"</t>
  </si>
  <si>
    <t>ОАО "Рыбинскхлебопродукт"</t>
  </si>
  <si>
    <t>ОАО "НПО "Сатурн"</t>
  </si>
  <si>
    <t>ОАО "Рыбинскхлеб"</t>
  </si>
  <si>
    <t>ООО "Мясопродукт"</t>
  </si>
  <si>
    <t>ОАО "Рыбинсккорм"</t>
  </si>
  <si>
    <t>Всего от ТСО г. Рыбинска</t>
  </si>
  <si>
    <t>МУП ГО г. Рыбинск "Теплоэнерго"</t>
  </si>
  <si>
    <t>Потери теплоэнергии</t>
  </si>
  <si>
    <t xml:space="preserve">в теплосетях </t>
  </si>
  <si>
    <t>полотенцесушиели</t>
  </si>
  <si>
    <t>Экспертиза пром. безопасности</t>
  </si>
  <si>
    <t>Услуги автотранспорта сторонних организаций</t>
  </si>
  <si>
    <t>4.1.</t>
  </si>
  <si>
    <t>4.2.</t>
  </si>
  <si>
    <t>Расходы на оплату других работ и услуг поверка СИ)</t>
  </si>
  <si>
    <t xml:space="preserve"> - расходы по охране труда и технике безопасности</t>
  </si>
  <si>
    <t xml:space="preserve"> - расходы на канцелярские товары</t>
  </si>
  <si>
    <t xml:space="preserve"> - общехозяйственные расходы</t>
  </si>
  <si>
    <t xml:space="preserve"> - прочие расходы</t>
  </si>
  <si>
    <t>содержание зданий, приобретение и ремонт инвентаря</t>
  </si>
  <si>
    <t>стоимость до 40 тыс. руб.</t>
  </si>
  <si>
    <t>эксплуатация оборудования</t>
  </si>
  <si>
    <t xml:space="preserve"> -  расходы вспомогательного производства</t>
  </si>
  <si>
    <t>10.4.</t>
  </si>
  <si>
    <t>10.5.</t>
  </si>
  <si>
    <t>Расходы на оплату услуг, оказываемых организациями, осуществляющими регулируемые виды деятельности (стоки)</t>
  </si>
  <si>
    <t>Расходы на топливо на технолгические цели всего</t>
  </si>
  <si>
    <t>в том числе:</t>
  </si>
  <si>
    <t xml:space="preserve">природный газ </t>
  </si>
  <si>
    <t>щепа</t>
  </si>
  <si>
    <t>Резервное топливо</t>
  </si>
  <si>
    <t>Расходы на электрическую энергию всего</t>
  </si>
  <si>
    <t xml:space="preserve">          технологические цели</t>
  </si>
  <si>
    <t xml:space="preserve">          хозяйственно-бытовые нужды</t>
  </si>
  <si>
    <t>ИТОГО расходы на приобретение энергоресурсов</t>
  </si>
  <si>
    <t>Инвестиционная программа всего</t>
  </si>
  <si>
    <t>в том числе энергосбережение</t>
  </si>
  <si>
    <t>Денежные выплаты соц.  характера (по коллективному договору)</t>
  </si>
  <si>
    <t>Прибыль всего</t>
  </si>
  <si>
    <t>4.1.1.</t>
  </si>
  <si>
    <t>Котельная "Рыбинсккорм"</t>
  </si>
  <si>
    <t>Котельная "Элеватор"</t>
  </si>
  <si>
    <t>4.3.</t>
  </si>
  <si>
    <t>Предпринимательская прибыль</t>
  </si>
  <si>
    <t>Расходы на оплату других работ и услуг (поверка СИ)</t>
  </si>
  <si>
    <t xml:space="preserve">Расходы на оплату услуг, оказываемых организациями, осуществляющими регулируемые виды деятельности </t>
  </si>
  <si>
    <t>Отчисления на соц. нужды на сбыт</t>
  </si>
  <si>
    <t>Расходы на оплату труда на сбыт</t>
  </si>
  <si>
    <t>Расходы на компенсацию потерь теплоэнергии при их передаче</t>
  </si>
  <si>
    <t>- общехозяйственные расходы на сбыт</t>
  </si>
  <si>
    <t>Расходы на отпущенную тепловую энергию от ТСО г. Рыбинкса (без затрат на тарнспортировку и сбыт по сетям МУП "Теплоэнерго"</t>
  </si>
  <si>
    <t>12.</t>
  </si>
  <si>
    <t>ИТОГО необходимая вловая выручка</t>
  </si>
  <si>
    <t>в том числе на отпущенную тепловую энергию</t>
  </si>
  <si>
    <t>передачу тепловой энергии</t>
  </si>
  <si>
    <t>на сбыт тепловой энергии</t>
  </si>
  <si>
    <t>12.1.</t>
  </si>
  <si>
    <t>12.2.</t>
  </si>
  <si>
    <t>12.3.</t>
  </si>
  <si>
    <t>- прочие расходы на сбыт</t>
  </si>
  <si>
    <t>ИТОГО необходимая валовая выручка по передаче от ТСО+сбыт</t>
  </si>
  <si>
    <t>ОАО "Воентелеком"-190 ЦРЗСС</t>
  </si>
  <si>
    <t>ФКУ СИЗО-2</t>
  </si>
  <si>
    <t>ОАО "Газпромнефть-Терминал"</t>
  </si>
  <si>
    <t>Необходимая валовая выручка, отнесенная на передачу+сбыт тепловой энергии,  в т.ч.:</t>
  </si>
  <si>
    <t>Средневзвешенная стоимость производимой котельными МУП ГО г. Рыбинкс "Теплоэнерго" и приобретаемой от ТСО г. Рыбинска единицы тепловой энергии</t>
  </si>
  <si>
    <t>Средневзвешенная стоимость единицы тепловой энергии без дифференциации по видам теплоносителя (п.8/п.2)</t>
  </si>
  <si>
    <t>Тариф на тепловую энергию,поставляемую потребителям в горячей воде (п.9+п.6)</t>
  </si>
  <si>
    <t>№ п. п</t>
  </si>
  <si>
    <t>Обслуживание котельной</t>
  </si>
  <si>
    <t>электроэнергия</t>
  </si>
  <si>
    <t>Технический директор</t>
  </si>
  <si>
    <t>С.Н. Сонин</t>
  </si>
  <si>
    <t>Коммерческий директор</t>
  </si>
  <si>
    <t>О.В. Харисова</t>
  </si>
  <si>
    <t>НС "Щепкина, 19"</t>
  </si>
  <si>
    <t>ООО "Раскат-Рос" б. Гагарина</t>
  </si>
  <si>
    <t>Баланс тепловой энергии на 2018 г.</t>
  </si>
  <si>
    <t>Потери теплоэнергии в полотенцесушителях</t>
  </si>
  <si>
    <t>полезный отпуск теплоэнергии сторонним потребителям</t>
  </si>
  <si>
    <t>ПАО "НПО "Сатурн"</t>
  </si>
  <si>
    <t>ООО "Раскат-РОС"  Гагарина</t>
  </si>
  <si>
    <t>АО "Воентелеком"-190 ЦРЗСС</t>
  </si>
  <si>
    <t>полезный отпуск теплоэнергии собственным потребителям</t>
  </si>
  <si>
    <t>Котельная "Нефтебаза"</t>
  </si>
  <si>
    <t>24</t>
  </si>
  <si>
    <t>25.1</t>
  </si>
  <si>
    <t>25.2</t>
  </si>
  <si>
    <t>25.3</t>
  </si>
  <si>
    <t>СОШ № 16</t>
  </si>
  <si>
    <t>25</t>
  </si>
  <si>
    <t>Ягутка</t>
  </si>
  <si>
    <t>Баланс тепловой энергии по сторонним ТСО на 2020 г.</t>
  </si>
  <si>
    <t>Баланс тепловой энергии на 2021 год (собственные котельные)</t>
  </si>
  <si>
    <t>Приложение 8</t>
  </si>
  <si>
    <t xml:space="preserve">Приложение 9 </t>
  </si>
  <si>
    <t>Начальник  ПТО</t>
  </si>
  <si>
    <t>Е. А. Гришанова</t>
  </si>
  <si>
    <t>Начальник ПТО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</si>
</sst>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0"/>
    <numFmt numFmtId="166" formatCode="#,##0.0_ ;\-#,##0.0\ "/>
    <numFmt numFmtId="167" formatCode="_-* #,##0.0_р_._-;\-* #,##0.0_р_._-;_-* &quot;-&quot;?_р_._-;_-@_-"/>
    <numFmt numFmtId="168" formatCode="#,##0.00_ ;\-#,##0.00\ "/>
    <numFmt numFmtId="169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2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/>
    </xf>
    <xf numFmtId="1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4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/>
    <xf numFmtId="164" fontId="1" fillId="0" borderId="1" xfId="1" applyFont="1" applyBorder="1" applyAlignment="1">
      <alignment horizontal="justify" vertical="center" wrapText="1"/>
    </xf>
    <xf numFmtId="164" fontId="1" fillId="0" borderId="1" xfId="1" applyFont="1" applyBorder="1"/>
    <xf numFmtId="164" fontId="1" fillId="0" borderId="3" xfId="1" applyFont="1" applyBorder="1" applyAlignment="1">
      <alignment horizontal="center" vertical="center" wrapText="1"/>
    </xf>
    <xf numFmtId="164" fontId="1" fillId="0" borderId="2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16" fontId="4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1" applyFont="1" applyBorder="1" applyAlignment="1">
      <alignment horizontal="justify" vertical="center" wrapText="1"/>
    </xf>
    <xf numFmtId="164" fontId="2" fillId="0" borderId="1" xfId="1" applyFont="1" applyBorder="1"/>
    <xf numFmtId="0" fontId="2" fillId="0" borderId="1" xfId="0" applyFont="1" applyBorder="1" applyAlignment="1">
      <alignment horizontal="justify" vertical="center" wrapText="1"/>
    </xf>
    <xf numFmtId="164" fontId="1" fillId="0" borderId="3" xfId="1" applyFont="1" applyBorder="1" applyAlignment="1">
      <alignment vertical="center" wrapText="1"/>
    </xf>
    <xf numFmtId="164" fontId="2" fillId="0" borderId="3" xfId="1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164" fontId="1" fillId="0" borderId="3" xfId="1" applyFont="1" applyBorder="1" applyAlignment="1"/>
    <xf numFmtId="164" fontId="1" fillId="0" borderId="1" xfId="1" applyFont="1" applyBorder="1" applyAlignment="1">
      <alignment horizontal="center"/>
    </xf>
    <xf numFmtId="0" fontId="12" fillId="4" borderId="1" xfId="0" applyFont="1" applyFill="1" applyBorder="1" applyAlignment="1">
      <alignment horizontal="justify" vertical="center" wrapText="1"/>
    </xf>
    <xf numFmtId="164" fontId="2" fillId="0" borderId="1" xfId="1" applyFont="1" applyBorder="1" applyAlignment="1">
      <alignment vertical="center" wrapText="1"/>
    </xf>
    <xf numFmtId="164" fontId="1" fillId="0" borderId="1" xfId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1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65" fontId="7" fillId="0" borderId="0" xfId="0" applyNumberFormat="1" applyFont="1"/>
    <xf numFmtId="0" fontId="7" fillId="0" borderId="1" xfId="0" applyFont="1" applyBorder="1"/>
    <xf numFmtId="165" fontId="7" fillId="0" borderId="1" xfId="0" applyNumberFormat="1" applyFont="1" applyBorder="1" applyAlignment="1"/>
    <xf numFmtId="0" fontId="14" fillId="0" borderId="1" xfId="0" applyFont="1" applyBorder="1"/>
    <xf numFmtId="165" fontId="14" fillId="0" borderId="1" xfId="0" applyNumberFormat="1" applyFont="1" applyBorder="1" applyAlignment="1"/>
    <xf numFmtId="0" fontId="14" fillId="0" borderId="0" xfId="0" applyFont="1"/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0" xfId="0" applyNumberFormat="1" applyFont="1"/>
    <xf numFmtId="0" fontId="2" fillId="0" borderId="3" xfId="0" applyFont="1" applyBorder="1" applyAlignment="1">
      <alignment vertical="center" wrapText="1"/>
    </xf>
    <xf numFmtId="164" fontId="2" fillId="0" borderId="1" xfId="1" applyFont="1" applyBorder="1" applyAlignment="1">
      <alignment horizontal="center"/>
    </xf>
    <xf numFmtId="164" fontId="2" fillId="0" borderId="3" xfId="1" applyFont="1" applyBorder="1" applyAlignment="1">
      <alignment horizontal="center" wrapText="1"/>
    </xf>
    <xf numFmtId="164" fontId="1" fillId="0" borderId="3" xfId="1" applyFont="1" applyBorder="1" applyAlignment="1">
      <alignment horizontal="center" wrapText="1"/>
    </xf>
    <xf numFmtId="164" fontId="1" fillId="0" borderId="1" xfId="1" applyFont="1" applyBorder="1" applyAlignment="1">
      <alignment horizontal="center" vertical="center" wrapText="1"/>
    </xf>
    <xf numFmtId="164" fontId="1" fillId="3" borderId="1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16" fontId="1" fillId="0" borderId="1" xfId="0" applyNumberFormat="1" applyFont="1" applyBorder="1"/>
    <xf numFmtId="49" fontId="12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164" fontId="1" fillId="0" borderId="1" xfId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1" fillId="0" borderId="1" xfId="1" applyFont="1" applyBorder="1" applyAlignment="1">
      <alignment vertical="top"/>
    </xf>
    <xf numFmtId="164" fontId="2" fillId="0" borderId="3" xfId="1" applyFont="1" applyBorder="1" applyAlignment="1">
      <alignment vertical="top" wrapText="1"/>
    </xf>
    <xf numFmtId="164" fontId="1" fillId="0" borderId="3" xfId="1" applyFont="1" applyBorder="1" applyAlignment="1">
      <alignment vertical="top" wrapText="1"/>
    </xf>
    <xf numFmtId="164" fontId="1" fillId="0" borderId="1" xfId="1" applyFont="1" applyBorder="1" applyAlignment="1">
      <alignment horizontal="center" vertical="top" wrapText="1"/>
    </xf>
    <xf numFmtId="164" fontId="2" fillId="0" borderId="1" xfId="1" applyFont="1" applyBorder="1" applyAlignment="1">
      <alignment horizontal="center" vertical="top" wrapText="1"/>
    </xf>
    <xf numFmtId="164" fontId="1" fillId="0" borderId="1" xfId="1" applyFont="1" applyBorder="1" applyAlignment="1">
      <alignment horizontal="justify" vertical="top" wrapText="1"/>
    </xf>
    <xf numFmtId="164" fontId="1" fillId="0" borderId="3" xfId="1" applyFont="1" applyBorder="1" applyAlignment="1">
      <alignment horizontal="center" vertical="top" wrapText="1"/>
    </xf>
    <xf numFmtId="164" fontId="1" fillId="0" borderId="3" xfId="1" applyFont="1" applyBorder="1" applyAlignment="1">
      <alignment horizontal="justify" vertical="top" wrapText="1"/>
    </xf>
    <xf numFmtId="164" fontId="2" fillId="0" borderId="1" xfId="1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vertical="top"/>
    </xf>
    <xf numFmtId="164" fontId="2" fillId="4" borderId="1" xfId="0" applyNumberFormat="1" applyFont="1" applyFill="1" applyBorder="1" applyAlignment="1">
      <alignment horizontal="center"/>
    </xf>
    <xf numFmtId="0" fontId="1" fillId="4" borderId="0" xfId="0" applyFont="1" applyFill="1" applyBorder="1"/>
    <xf numFmtId="0" fontId="2" fillId="4" borderId="1" xfId="0" applyFont="1" applyFill="1" applyBorder="1" applyAlignment="1">
      <alignment vertical="center" wrapText="1"/>
    </xf>
    <xf numFmtId="164" fontId="2" fillId="4" borderId="3" xfId="1" applyFont="1" applyFill="1" applyBorder="1" applyAlignment="1">
      <alignment vertical="center" wrapText="1"/>
    </xf>
    <xf numFmtId="164" fontId="2" fillId="4" borderId="1" xfId="1" applyFont="1" applyFill="1" applyBorder="1" applyAlignment="1">
      <alignment horizontal="justify" vertical="center" wrapText="1"/>
    </xf>
    <xf numFmtId="164" fontId="2" fillId="4" borderId="1" xfId="1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right" vertical="center" wrapText="1"/>
    </xf>
    <xf numFmtId="164" fontId="1" fillId="4" borderId="3" xfId="1" applyFont="1" applyFill="1" applyBorder="1" applyAlignment="1">
      <alignment horizontal="center" vertical="center" wrapText="1"/>
    </xf>
    <xf numFmtId="164" fontId="1" fillId="4" borderId="1" xfId="1" applyFont="1" applyFill="1" applyBorder="1" applyAlignment="1">
      <alignment horizontal="justify" vertical="center" wrapText="1"/>
    </xf>
    <xf numFmtId="164" fontId="1" fillId="4" borderId="1" xfId="1" applyFont="1" applyFill="1" applyBorder="1"/>
    <xf numFmtId="164" fontId="1" fillId="4" borderId="3" xfId="1" applyFont="1" applyFill="1" applyBorder="1" applyAlignment="1">
      <alignment horizontal="justify" vertical="center" wrapText="1"/>
    </xf>
    <xf numFmtId="164" fontId="2" fillId="4" borderId="1" xfId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164" fontId="1" fillId="4" borderId="3" xfId="1" applyFont="1" applyFill="1" applyBorder="1" applyAlignment="1"/>
    <xf numFmtId="164" fontId="2" fillId="4" borderId="1" xfId="1" applyFont="1" applyFill="1" applyBorder="1" applyAlignment="1">
      <alignment horizontal="center"/>
    </xf>
    <xf numFmtId="164" fontId="1" fillId="4" borderId="1" xfId="1" applyFont="1" applyFill="1" applyBorder="1" applyAlignment="1">
      <alignment horizontal="center"/>
    </xf>
    <xf numFmtId="164" fontId="2" fillId="4" borderId="3" xfId="1" applyFont="1" applyFill="1" applyBorder="1" applyAlignment="1">
      <alignment horizontal="center" wrapText="1"/>
    </xf>
    <xf numFmtId="0" fontId="3" fillId="4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164" fontId="1" fillId="0" borderId="0" xfId="0" applyNumberFormat="1" applyFont="1" applyBorder="1" applyAlignment="1">
      <alignment vertical="center" wrapText="1"/>
    </xf>
    <xf numFmtId="0" fontId="15" fillId="0" borderId="0" xfId="0" applyFont="1"/>
    <xf numFmtId="164" fontId="15" fillId="0" borderId="0" xfId="1" applyFont="1"/>
    <xf numFmtId="165" fontId="14" fillId="4" borderId="1" xfId="0" applyNumberFormat="1" applyFont="1" applyFill="1" applyBorder="1" applyAlignment="1"/>
    <xf numFmtId="165" fontId="7" fillId="4" borderId="1" xfId="0" applyNumberFormat="1" applyFont="1" applyFill="1" applyBorder="1" applyAlignment="1"/>
    <xf numFmtId="164" fontId="15" fillId="0" borderId="0" xfId="0" applyNumberFormat="1" applyFont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top"/>
    </xf>
    <xf numFmtId="164" fontId="3" fillId="4" borderId="1" xfId="1" applyFont="1" applyFill="1" applyBorder="1" applyAlignment="1">
      <alignment horizontal="center" vertical="top" wrapText="1"/>
    </xf>
    <xf numFmtId="1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vertical="top"/>
    </xf>
    <xf numFmtId="0" fontId="1" fillId="4" borderId="1" xfId="0" applyFont="1" applyFill="1" applyBorder="1" applyAlignment="1">
      <alignment wrapText="1"/>
    </xf>
    <xf numFmtId="164" fontId="1" fillId="4" borderId="1" xfId="1" applyFont="1" applyFill="1" applyBorder="1" applyAlignment="1">
      <alignment horizontal="center" vertical="top"/>
    </xf>
    <xf numFmtId="164" fontId="2" fillId="4" borderId="3" xfId="1" applyFont="1" applyFill="1" applyBorder="1" applyAlignment="1">
      <alignment vertical="top" wrapText="1"/>
    </xf>
    <xf numFmtId="164" fontId="1" fillId="4" borderId="1" xfId="1" applyFont="1" applyFill="1" applyBorder="1" applyAlignment="1">
      <alignment vertical="top"/>
    </xf>
    <xf numFmtId="164" fontId="2" fillId="4" borderId="1" xfId="1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7" fillId="0" borderId="0" xfId="0" applyFont="1" applyAlignment="1">
      <alignment horizontal="centerContinuous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4" fillId="0" borderId="0" xfId="0" applyFont="1" applyAlignment="1">
      <alignment horizontal="centerContinuous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64" fontId="16" fillId="0" borderId="0" xfId="0" applyNumberFormat="1" applyFont="1"/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2" fontId="16" fillId="0" borderId="0" xfId="0" applyNumberFormat="1" applyFont="1"/>
    <xf numFmtId="49" fontId="16" fillId="0" borderId="1" xfId="0" applyNumberFormat="1" applyFont="1" applyBorder="1" applyAlignment="1">
      <alignment horizontal="center" vertical="center" wrapText="1"/>
    </xf>
    <xf numFmtId="0" fontId="1" fillId="6" borderId="0" xfId="0" applyFont="1" applyFill="1"/>
    <xf numFmtId="0" fontId="7" fillId="6" borderId="0" xfId="0" applyFont="1" applyFill="1"/>
    <xf numFmtId="164" fontId="1" fillId="6" borderId="0" xfId="0" applyNumberFormat="1" applyFont="1" applyFill="1"/>
    <xf numFmtId="164" fontId="7" fillId="6" borderId="0" xfId="0" applyNumberFormat="1" applyFont="1" applyFill="1"/>
    <xf numFmtId="165" fontId="7" fillId="6" borderId="0" xfId="0" applyNumberFormat="1" applyFont="1" applyFill="1"/>
    <xf numFmtId="0" fontId="1" fillId="0" borderId="0" xfId="0" applyFont="1" applyFill="1"/>
    <xf numFmtId="0" fontId="7" fillId="0" borderId="0" xfId="0" applyFont="1" applyFill="1"/>
    <xf numFmtId="0" fontId="16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/>
    </xf>
    <xf numFmtId="165" fontId="7" fillId="0" borderId="0" xfId="0" applyNumberFormat="1" applyFont="1" applyFill="1"/>
    <xf numFmtId="165" fontId="14" fillId="0" borderId="0" xfId="0" applyNumberFormat="1" applyFont="1"/>
    <xf numFmtId="0" fontId="7" fillId="7" borderId="1" xfId="0" applyFont="1" applyFill="1" applyBorder="1" applyAlignment="1">
      <alignment horizontal="center" vertical="center" wrapText="1"/>
    </xf>
    <xf numFmtId="164" fontId="18" fillId="7" borderId="1" xfId="1" applyFont="1" applyFill="1" applyBorder="1" applyAlignment="1">
      <alignment horizontal="center" vertical="center"/>
    </xf>
    <xf numFmtId="164" fontId="18" fillId="7" borderId="1" xfId="1" applyFont="1" applyFill="1" applyBorder="1" applyAlignment="1">
      <alignment horizontal="center" vertical="center" wrapText="1"/>
    </xf>
    <xf numFmtId="164" fontId="16" fillId="7" borderId="1" xfId="0" applyNumberFormat="1" applyFont="1" applyFill="1" applyBorder="1" applyAlignment="1">
      <alignment horizontal="center" vertical="center" wrapText="1"/>
    </xf>
    <xf numFmtId="164" fontId="16" fillId="7" borderId="1" xfId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164" fontId="16" fillId="7" borderId="1" xfId="0" applyNumberFormat="1" applyFont="1" applyFill="1" applyBorder="1" applyAlignment="1">
      <alignment horizontal="center"/>
    </xf>
    <xf numFmtId="167" fontId="19" fillId="7" borderId="1" xfId="1" applyNumberFormat="1" applyFont="1" applyFill="1" applyBorder="1" applyAlignment="1">
      <alignment horizontal="center" vertical="center"/>
    </xf>
    <xf numFmtId="164" fontId="19" fillId="7" borderId="1" xfId="1" applyNumberFormat="1" applyFont="1" applyFill="1" applyBorder="1" applyAlignment="1">
      <alignment horizontal="center" vertical="center"/>
    </xf>
    <xf numFmtId="166" fontId="19" fillId="7" borderId="1" xfId="1" applyNumberFormat="1" applyFont="1" applyFill="1" applyBorder="1" applyAlignment="1">
      <alignment horizontal="center" vertical="center"/>
    </xf>
    <xf numFmtId="168" fontId="18" fillId="7" borderId="1" xfId="1" applyNumberFormat="1" applyFont="1" applyFill="1" applyBorder="1" applyAlignment="1">
      <alignment horizontal="center" vertical="center"/>
    </xf>
    <xf numFmtId="0" fontId="7" fillId="7" borderId="0" xfId="0" applyFont="1" applyFill="1"/>
    <xf numFmtId="0" fontId="1" fillId="7" borderId="0" xfId="0" applyFont="1" applyFill="1"/>
    <xf numFmtId="2" fontId="7" fillId="7" borderId="0" xfId="0" applyNumberFormat="1" applyFont="1" applyFill="1"/>
    <xf numFmtId="164" fontId="1" fillId="7" borderId="0" xfId="1" applyFont="1" applyFill="1"/>
    <xf numFmtId="165" fontId="7" fillId="7" borderId="1" xfId="0" applyNumberFormat="1" applyFont="1" applyFill="1" applyBorder="1" applyAlignment="1">
      <alignment vertical="center" wrapText="1"/>
    </xf>
    <xf numFmtId="0" fontId="7" fillId="7" borderId="1" xfId="0" applyFont="1" applyFill="1" applyBorder="1"/>
    <xf numFmtId="165" fontId="7" fillId="7" borderId="1" xfId="0" applyNumberFormat="1" applyFont="1" applyFill="1" applyBorder="1" applyAlignment="1">
      <alignment vertical="center"/>
    </xf>
    <xf numFmtId="165" fontId="7" fillId="7" borderId="1" xfId="0" applyNumberFormat="1" applyFont="1" applyFill="1" applyBorder="1"/>
    <xf numFmtId="165" fontId="14" fillId="7" borderId="1" xfId="0" applyNumberFormat="1" applyFont="1" applyFill="1" applyBorder="1" applyAlignment="1">
      <alignment vertical="center"/>
    </xf>
    <xf numFmtId="165" fontId="14" fillId="7" borderId="1" xfId="0" applyNumberFormat="1" applyFont="1" applyFill="1" applyBorder="1" applyAlignment="1">
      <alignment vertical="center" wrapText="1"/>
    </xf>
    <xf numFmtId="165" fontId="14" fillId="7" borderId="1" xfId="0" applyNumberFormat="1" applyFont="1" applyFill="1" applyBorder="1"/>
    <xf numFmtId="169" fontId="7" fillId="7" borderId="0" xfId="0" applyNumberFormat="1" applyFont="1" applyFill="1"/>
    <xf numFmtId="0" fontId="1" fillId="0" borderId="0" xfId="0" applyFont="1" applyFill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18" fillId="7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MENSHI~1\AppData\Local\Temp\8\&#1058;&#1077;&#1087;&#1083;&#1086;&#1101;&#1085;&#1077;&#1088;&#1075;&#1086;%202015%20&#1089;&#1086;&#1073;&#1089;&#1090;&#1074;.%20&#1082;&#1086;&#1090;&#1077;&#1083;&#1100;&#1085;&#1099;&#1077;%2004.12.2014-%20&#1092;&#1080;&#108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2_%20&#1057;&#1052;&#1045;&#1058;&#1067;,%20&#1088;&#1072;&#1089;&#1095;&#1077;&#1090;%20&#1090;&#1072;&#1088;&#1080;&#1092;&#1086;&#1074;%20&#1087;&#1086;%20&#1052;&#1069;&#1054;&#1047;&#1059;_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3_%20&#1057;&#1052;&#1045;&#1058;&#1067;,%20&#1088;&#1072;&#1089;&#1095;&#1077;&#1090;%20&#1090;&#1072;&#1088;&#1080;&#1092;&#1086;&#1074;%20&#1087;&#1086;%20&#1052;&#1069;&#1054;&#1047;&#1059;_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2_&#1055;&#1088;&#1077;&#1076;&#1083;&#1086;&#1078;&#1077;&#1085;&#1080;&#1077;_&#1089;&#1084;&#1077;&#1090;&#1072;%20&#1085;&#1072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8\Users\MENSHI~1\AppData\Local\Temp\86\1_&#1057;&#1058;&#1054;&#1048;&#1052;&#1054;&#1057;&#1058;&#1068;%20%20&#1089;&#1090;&#1086;&#1088;&#1086;&#1085;&#1085;&#1077;&#1081;%20%20&#1090;&#1101;&#1085;%20&#1074;%20&#1090;&#1072;&#1088;&#1080;&#1092;&#1077;%20&#1085;&#1072;%202016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вода-пар"/>
      <sheetName val="Кальк."/>
      <sheetName val="Приложение 2"/>
      <sheetName val="2015 выр, СН, ПО"/>
      <sheetName val="СМЕТА 2015"/>
      <sheetName val="Тариф 2015"/>
      <sheetName val="Выработка 2013"/>
      <sheetName val="Выработка 2012"/>
      <sheetName val="Топливо"/>
      <sheetName val="Электроэнергия"/>
      <sheetName val="Вода"/>
      <sheetName val="ХВО"/>
      <sheetName val="ЗП"/>
      <sheetName val="РСЭО и Цех"/>
      <sheetName val="Ремонты 2015"/>
      <sheetName val="Прочие"/>
      <sheetName val="Вспомогательное"/>
      <sheetName val="ОбХР"/>
      <sheetName val="ОХР ОРГ."/>
      <sheetName val="ОХР 2013"/>
      <sheetName val="другие"/>
      <sheetName val="ПРибыль"/>
      <sheetName val="Передача"/>
      <sheetName val="выпад"/>
      <sheetName val="Амортизация"/>
      <sheetName val="пар"/>
      <sheetName val="Вспомогательное производс"/>
      <sheetName val="вып.2013"/>
      <sheetName val="Кредиты"/>
      <sheetName val="вып 2014"/>
      <sheetName val="ДФ на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3">
          <cell r="A33">
            <v>1</v>
          </cell>
          <cell r="B33" t="str">
            <v>Котельная "Веретье"</v>
          </cell>
        </row>
        <row r="34">
          <cell r="A34">
            <v>2</v>
          </cell>
          <cell r="B34" t="str">
            <v>Котельная "Бабушкина"</v>
          </cell>
        </row>
        <row r="35">
          <cell r="A35">
            <v>3</v>
          </cell>
          <cell r="B35" t="str">
            <v>Котельная "Стоялая"</v>
          </cell>
        </row>
        <row r="36">
          <cell r="A36">
            <v>4</v>
          </cell>
          <cell r="B36" t="str">
            <v>Котельная "Софья Перовская"</v>
          </cell>
        </row>
        <row r="37">
          <cell r="A37">
            <v>5</v>
          </cell>
          <cell r="B37" t="str">
            <v>Котельная "Мариевка"</v>
          </cell>
        </row>
        <row r="38">
          <cell r="A38">
            <v>6</v>
          </cell>
          <cell r="B38" t="str">
            <v>Котельная "Призма"</v>
          </cell>
        </row>
        <row r="39">
          <cell r="A39">
            <v>7</v>
          </cell>
          <cell r="B39" t="str">
            <v>Котельная "Тема"</v>
          </cell>
        </row>
        <row r="40">
          <cell r="A40">
            <v>8</v>
          </cell>
          <cell r="B40" t="str">
            <v>Котельная "Психиатрическая больница"</v>
          </cell>
        </row>
        <row r="41">
          <cell r="A41">
            <v>9</v>
          </cell>
          <cell r="B41" t="str">
            <v>Котельная "Школа-интернат"</v>
          </cell>
        </row>
        <row r="42">
          <cell r="A42">
            <v>10</v>
          </cell>
          <cell r="B42" t="str">
            <v>Котельная "Слип"</v>
          </cell>
        </row>
        <row r="43">
          <cell r="A43">
            <v>11</v>
          </cell>
          <cell r="B43" t="str">
            <v>Котельная "Магма"</v>
          </cell>
        </row>
        <row r="44">
          <cell r="A44">
            <v>12</v>
          </cell>
          <cell r="B44" t="str">
            <v>Котельная "Сельхозтехника"</v>
          </cell>
        </row>
        <row r="45">
          <cell r="A45">
            <v>13</v>
          </cell>
          <cell r="B45" t="str">
            <v>Котельная "ГЭС"</v>
          </cell>
        </row>
        <row r="46">
          <cell r="A46">
            <v>14</v>
          </cell>
          <cell r="B46" t="str">
            <v>Котельная "Полиграф"</v>
          </cell>
        </row>
        <row r="49">
          <cell r="A49">
            <v>15</v>
          </cell>
          <cell r="B49" t="str">
            <v>Котельная "Военной базы"</v>
          </cell>
        </row>
        <row r="50">
          <cell r="A50" t="str">
            <v>15.1.</v>
          </cell>
          <cell r="B50" t="str">
            <v>в т.ч. пар  2,5-7 кг/см2</v>
          </cell>
        </row>
        <row r="51">
          <cell r="A51" t="str">
            <v>15.2.</v>
          </cell>
          <cell r="B51" t="str">
            <v>в т.ч. вода</v>
          </cell>
        </row>
        <row r="52">
          <cell r="A52">
            <v>16</v>
          </cell>
          <cell r="B52" t="str">
            <v>Котельная "Переборы"</v>
          </cell>
        </row>
        <row r="53">
          <cell r="A53">
            <v>17</v>
          </cell>
          <cell r="B53" t="str">
            <v>Котельная "Волжский"</v>
          </cell>
        </row>
        <row r="54">
          <cell r="A54" t="str">
            <v>17.1.</v>
          </cell>
          <cell r="B54" t="str">
            <v>в т.ч. пар  1,2-2,5 кг/см2</v>
          </cell>
        </row>
        <row r="55">
          <cell r="A55" t="str">
            <v>17.2.</v>
          </cell>
          <cell r="B55" t="str">
            <v>в т.ч. вода</v>
          </cell>
        </row>
        <row r="56">
          <cell r="A56">
            <v>18</v>
          </cell>
          <cell r="B56" t="str">
            <v>Котельная "Поток"</v>
          </cell>
        </row>
        <row r="59">
          <cell r="A59">
            <v>19</v>
          </cell>
          <cell r="B59" t="str">
            <v>Котельная "Школа №12"</v>
          </cell>
        </row>
        <row r="60">
          <cell r="B60" t="str">
            <v>ИТОГО</v>
          </cell>
        </row>
        <row r="61">
          <cell r="B61" t="str">
            <v>в т.ч. горячая  вода</v>
          </cell>
        </row>
        <row r="62">
          <cell r="B62" t="str">
            <v>в т.ч. пар  1,2-2,5 кг/см2</v>
          </cell>
        </row>
        <row r="63">
          <cell r="B63" t="str">
            <v>в т.ч. пар  2,5-7 кг/см2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_Передача"/>
      <sheetName val="Транспортировка"/>
      <sheetName val="1_ГЭС"/>
      <sheetName val="2_Переборы"/>
      <sheetName val="3_Псих."/>
      <sheetName val="4_Магма"/>
      <sheetName val="5_Слип"/>
      <sheetName val="6_Тема"/>
      <sheetName val="7_Шк-Инт"/>
      <sheetName val="8_Призма"/>
      <sheetName val="9_Мариевка"/>
      <sheetName val="10_Стоялая"/>
      <sheetName val="11_С-Пер."/>
      <sheetName val="12_Сельхтех."/>
      <sheetName val="13_Бабуш"/>
      <sheetName val="14_Веретье"/>
      <sheetName val="15_Полиграф"/>
      <sheetName val="16_шк. № 12"/>
      <sheetName val="17_Поток"/>
      <sheetName val="18_База"/>
      <sheetName val="19_Волжский"/>
      <sheetName val="20_Рыбинсккорм"/>
      <sheetName val="21_Элеватор"/>
      <sheetName val="ТАБЛИЦА"/>
      <sheetName val="распред"/>
      <sheetName val="инвестиции"/>
      <sheetName val="Предприятие"/>
      <sheetName val="Лист1"/>
    </sheetNames>
    <sheetDataSet>
      <sheetData sheetId="0"/>
      <sheetData sheetId="1">
        <row r="11">
          <cell r="E11">
            <v>8054139</v>
          </cell>
        </row>
        <row r="12">
          <cell r="E12">
            <v>7951281</v>
          </cell>
        </row>
        <row r="13">
          <cell r="E13">
            <v>102858</v>
          </cell>
        </row>
        <row r="18">
          <cell r="E18">
            <v>3695662</v>
          </cell>
          <cell r="F18">
            <v>11908795.800000001</v>
          </cell>
        </row>
        <row r="19">
          <cell r="E19">
            <v>5772268</v>
          </cell>
          <cell r="F19">
            <v>8089910.4000000004</v>
          </cell>
        </row>
        <row r="20">
          <cell r="E20">
            <v>1743225</v>
          </cell>
          <cell r="F20">
            <v>2443152.9408</v>
          </cell>
        </row>
        <row r="21">
          <cell r="E21">
            <v>4751747</v>
          </cell>
          <cell r="F21">
            <v>10642903</v>
          </cell>
        </row>
        <row r="30">
          <cell r="E30">
            <v>89971</v>
          </cell>
          <cell r="F30">
            <v>2467.6291749999996</v>
          </cell>
        </row>
        <row r="31">
          <cell r="F31">
            <v>0</v>
          </cell>
        </row>
        <row r="32">
          <cell r="F32">
            <v>2467.6291749999996</v>
          </cell>
        </row>
        <row r="33">
          <cell r="E33">
            <v>9448.4</v>
          </cell>
          <cell r="F33">
            <v>44898.2</v>
          </cell>
        </row>
        <row r="35">
          <cell r="F35">
            <v>132752.78</v>
          </cell>
        </row>
        <row r="40">
          <cell r="E40">
            <v>92456</v>
          </cell>
          <cell r="F40">
            <v>88581.34</v>
          </cell>
        </row>
        <row r="41">
          <cell r="E41">
            <v>49</v>
          </cell>
          <cell r="F41">
            <v>164.63802499999994</v>
          </cell>
        </row>
        <row r="42">
          <cell r="E42">
            <v>2066135</v>
          </cell>
          <cell r="F42">
            <v>6915165.6859107474</v>
          </cell>
        </row>
        <row r="44">
          <cell r="E44">
            <v>59229.183133760002</v>
          </cell>
          <cell r="F44">
            <v>32882.362907499999</v>
          </cell>
        </row>
        <row r="45">
          <cell r="E45">
            <v>74392.174445440003</v>
          </cell>
          <cell r="F45">
            <v>995421.49350999983</v>
          </cell>
        </row>
        <row r="46">
          <cell r="E46">
            <v>6447.5730073600007</v>
          </cell>
          <cell r="F46">
            <v>5701.231604999999</v>
          </cell>
        </row>
        <row r="49">
          <cell r="E49">
            <v>1667895</v>
          </cell>
          <cell r="F49">
            <v>6213853.4335991349</v>
          </cell>
        </row>
        <row r="50">
          <cell r="E50">
            <v>3436872.8813559324</v>
          </cell>
          <cell r="F50">
            <v>4355966.1016949154</v>
          </cell>
        </row>
        <row r="51">
          <cell r="E51">
            <v>41059745</v>
          </cell>
        </row>
        <row r="52">
          <cell r="E52">
            <v>2015146758</v>
          </cell>
        </row>
        <row r="58">
          <cell r="E58">
            <v>17308002.109999999</v>
          </cell>
          <cell r="F58">
            <v>30371004.276704393</v>
          </cell>
        </row>
        <row r="60">
          <cell r="F60">
            <v>1825616.0287499996</v>
          </cell>
        </row>
        <row r="61">
          <cell r="E61">
            <v>4158428.28</v>
          </cell>
          <cell r="F61">
            <v>1933682.22</v>
          </cell>
        </row>
        <row r="62">
          <cell r="E62">
            <v>7885516.7699999996</v>
          </cell>
          <cell r="F62">
            <v>9668598.5534726102</v>
          </cell>
        </row>
        <row r="64">
          <cell r="E64">
            <v>1039607.07</v>
          </cell>
          <cell r="F64">
            <v>1623052.8700889831</v>
          </cell>
        </row>
        <row r="65">
          <cell r="E65">
            <v>0</v>
          </cell>
          <cell r="F65">
            <v>60287343.420883276</v>
          </cell>
        </row>
        <row r="69">
          <cell r="E69">
            <v>5223335</v>
          </cell>
          <cell r="F69">
            <v>8015235.5700000003</v>
          </cell>
        </row>
        <row r="70">
          <cell r="E70">
            <v>1577447</v>
          </cell>
          <cell r="F70">
            <v>2420601.1421400001</v>
          </cell>
        </row>
        <row r="71">
          <cell r="F71">
            <v>5985308</v>
          </cell>
        </row>
        <row r="72">
          <cell r="F72">
            <v>6851334.4694343293</v>
          </cell>
        </row>
        <row r="76">
          <cell r="E76">
            <v>2015146758</v>
          </cell>
        </row>
        <row r="77">
          <cell r="E77">
            <v>102971236.44194248</v>
          </cell>
          <cell r="F77">
            <v>224089892.68089515</v>
          </cell>
        </row>
        <row r="78">
          <cell r="F78">
            <v>23272479.18157433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8">
          <cell r="F8">
            <v>4421594.8600000003</v>
          </cell>
        </row>
        <row r="10">
          <cell r="E10">
            <v>827428790</v>
          </cell>
        </row>
        <row r="11">
          <cell r="E11">
            <v>827208777</v>
          </cell>
          <cell r="F11">
            <v>843607987.08573353</v>
          </cell>
        </row>
        <row r="12">
          <cell r="E12">
            <v>220013</v>
          </cell>
          <cell r="F12">
            <v>264921.47311673238</v>
          </cell>
        </row>
        <row r="13">
          <cell r="E13">
            <v>144658467.809672</v>
          </cell>
          <cell r="F13">
            <v>173716473.31627193</v>
          </cell>
        </row>
        <row r="14">
          <cell r="E14">
            <v>139499106.4639076</v>
          </cell>
          <cell r="F14">
            <v>160789718.61289933</v>
          </cell>
        </row>
        <row r="15">
          <cell r="E15">
            <v>5159361.3457644004</v>
          </cell>
          <cell r="F15">
            <v>12926754.703372579</v>
          </cell>
        </row>
        <row r="16">
          <cell r="E16">
            <v>15302725</v>
          </cell>
          <cell r="F16">
            <v>17127826.211171277</v>
          </cell>
        </row>
        <row r="17">
          <cell r="E17">
            <v>15108473</v>
          </cell>
          <cell r="F17">
            <v>16890536.650276076</v>
          </cell>
        </row>
        <row r="18">
          <cell r="E18">
            <v>194252</v>
          </cell>
          <cell r="F18">
            <v>237289.56089519997</v>
          </cell>
        </row>
        <row r="20">
          <cell r="E20">
            <v>29204794</v>
          </cell>
          <cell r="F20">
            <v>30826261.079999998</v>
          </cell>
        </row>
        <row r="21">
          <cell r="F21">
            <v>144288753.03</v>
          </cell>
        </row>
        <row r="22">
          <cell r="E22">
            <v>30836159</v>
          </cell>
          <cell r="F22">
            <v>43575203.415059991</v>
          </cell>
        </row>
        <row r="31">
          <cell r="E31">
            <v>2663583</v>
          </cell>
          <cell r="F31">
            <v>3583064.58291848</v>
          </cell>
        </row>
        <row r="33">
          <cell r="F33">
            <v>1853000</v>
          </cell>
        </row>
        <row r="34">
          <cell r="F34">
            <v>58301.806679999994</v>
          </cell>
        </row>
        <row r="35">
          <cell r="E35">
            <v>1733071</v>
          </cell>
          <cell r="F35">
            <v>1065251.9200000002</v>
          </cell>
        </row>
        <row r="37">
          <cell r="E37">
            <v>165936</v>
          </cell>
          <cell r="F37">
            <v>1706464.77</v>
          </cell>
        </row>
        <row r="42">
          <cell r="E42">
            <v>1321002</v>
          </cell>
          <cell r="F42">
            <v>1591355.9799999997</v>
          </cell>
        </row>
        <row r="43">
          <cell r="E43">
            <v>31952</v>
          </cell>
          <cell r="F43">
            <v>19696.143149999996</v>
          </cell>
        </row>
        <row r="44">
          <cell r="E44">
            <v>116364041</v>
          </cell>
          <cell r="F44">
            <v>123336425.80465494</v>
          </cell>
        </row>
        <row r="45">
          <cell r="E45">
            <v>1683751</v>
          </cell>
        </row>
        <row r="46">
          <cell r="F46">
            <v>875298.23142749991</v>
          </cell>
        </row>
        <row r="47">
          <cell r="F47">
            <v>642720.44311999995</v>
          </cell>
        </row>
        <row r="48">
          <cell r="F48">
            <v>135826.58901</v>
          </cell>
        </row>
        <row r="51">
          <cell r="E51">
            <v>60620005</v>
          </cell>
          <cell r="F51">
            <v>91284880.356400862</v>
          </cell>
        </row>
        <row r="52">
          <cell r="E52">
            <v>5069381.3559322041</v>
          </cell>
          <cell r="F52">
            <v>7018779.6610169485</v>
          </cell>
        </row>
        <row r="54">
          <cell r="F54">
            <v>2524269.1140705119</v>
          </cell>
        </row>
        <row r="58">
          <cell r="E58">
            <v>39982682.82</v>
          </cell>
          <cell r="F58">
            <v>66624952.007448599</v>
          </cell>
        </row>
        <row r="60">
          <cell r="F60">
            <v>46749130.460550837</v>
          </cell>
        </row>
        <row r="61">
          <cell r="E61">
            <v>9606257.1600000001</v>
          </cell>
          <cell r="F61">
            <v>19114932.500000004</v>
          </cell>
        </row>
        <row r="62">
          <cell r="E62">
            <v>16836768.890000001</v>
          </cell>
          <cell r="F62">
            <v>19400745.975375246</v>
          </cell>
        </row>
        <row r="64">
          <cell r="E64">
            <v>2401564</v>
          </cell>
          <cell r="F64">
            <v>14576568.52431356</v>
          </cell>
        </row>
        <row r="65">
          <cell r="E65">
            <v>66601126</v>
          </cell>
          <cell r="F65">
            <v>82533599.851564512</v>
          </cell>
        </row>
        <row r="109">
          <cell r="E109">
            <v>189196.692396325</v>
          </cell>
        </row>
        <row r="110">
          <cell r="E110">
            <v>492001.6091285235</v>
          </cell>
        </row>
      </sheetData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_Передача"/>
      <sheetName val="Транспортировка"/>
      <sheetName val="1_ГЭС"/>
      <sheetName val="2_Переборы"/>
      <sheetName val="3_Псих."/>
      <sheetName val="4_Магма"/>
      <sheetName val="5_Слип"/>
      <sheetName val="6_Тема"/>
      <sheetName val="7_Шк-Инт"/>
      <sheetName val="8_Призма"/>
      <sheetName val="9_Мариевка"/>
      <sheetName val="10_Стоялая"/>
      <sheetName val="11_С-Пер."/>
      <sheetName val="12_Сельхтех."/>
      <sheetName val="13_Бабуш"/>
      <sheetName val="14_Веретье"/>
      <sheetName val="15_Полиграф"/>
      <sheetName val="16_шк. № 12"/>
      <sheetName val="17_Поток"/>
      <sheetName val="18_База"/>
      <sheetName val="19_Волжский"/>
      <sheetName val="20_Рыбинсккорм"/>
      <sheetName val="21_Элеватор"/>
      <sheetName val="22_Бойлер_Щепкина,19"/>
      <sheetName val="ТАБЛИЦА"/>
      <sheetName val="распред"/>
      <sheetName val="инвестиции"/>
      <sheetName val="Предприятие"/>
      <sheetName val="Лист1"/>
    </sheetNames>
    <sheetDataSet>
      <sheetData sheetId="0"/>
      <sheetData sheetId="1">
        <row r="51">
          <cell r="F51">
            <v>55193473.990000002</v>
          </cell>
        </row>
        <row r="76">
          <cell r="F76">
            <v>2414424804.0056868</v>
          </cell>
        </row>
        <row r="77">
          <cell r="F77">
            <v>223381622.17089516</v>
          </cell>
        </row>
        <row r="95">
          <cell r="E95">
            <v>56038.759999999995</v>
          </cell>
        </row>
        <row r="100">
          <cell r="E100">
            <v>1585280.3750999998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3">
          <cell r="E13">
            <v>17052095.8992384</v>
          </cell>
        </row>
        <row r="36">
          <cell r="E36">
            <v>816300</v>
          </cell>
        </row>
      </sheetData>
      <sheetData sheetId="24">
        <row r="10">
          <cell r="F10">
            <v>860925004.45808852</v>
          </cell>
        </row>
        <row r="24">
          <cell r="F24">
            <v>144285105</v>
          </cell>
        </row>
        <row r="68">
          <cell r="F68">
            <v>33302014.752463911</v>
          </cell>
        </row>
        <row r="70">
          <cell r="G70">
            <v>1761745432.9499447</v>
          </cell>
          <cell r="H70">
            <v>176234367.894813</v>
          </cell>
          <cell r="AA70">
            <v>1746625270.8923986</v>
          </cell>
          <cell r="AB70">
            <v>175553169.59328815</v>
          </cell>
        </row>
      </sheetData>
      <sheetData sheetId="25"/>
      <sheetData sheetId="26"/>
      <sheetData sheetId="27"/>
      <sheetData sheetId="2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бств кот."/>
      <sheetName val="Тариф от собств."/>
      <sheetName val="передача"/>
      <sheetName val="отпускной тариф"/>
      <sheetName val="доли "/>
      <sheetName val="передача_ТСО"/>
    </sheetNames>
    <sheetDataSet>
      <sheetData sheetId="0" refreshError="1"/>
      <sheetData sheetId="1">
        <row r="13">
          <cell r="E13">
            <v>1095261.2160999996</v>
          </cell>
        </row>
        <row r="14">
          <cell r="E14">
            <v>1089886.0750999998</v>
          </cell>
        </row>
        <row r="17">
          <cell r="E17">
            <v>1092682.0030999999</v>
          </cell>
        </row>
      </sheetData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ожид. 2015"/>
    </sheetNames>
    <sheetDataSet>
      <sheetData sheetId="0" refreshError="1">
        <row r="38">
          <cell r="L38">
            <v>23.6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view="pageBreakPreview" zoomScaleNormal="100" zoomScaleSheetLayoutView="100" workbookViewId="0">
      <pane xSplit="2" ySplit="6" topLeftCell="C33" activePane="bottomRight" state="frozen"/>
      <selection pane="topRight" activeCell="C1" sqref="C1"/>
      <selection pane="bottomLeft" activeCell="A7" sqref="A7"/>
      <selection pane="bottomRight" activeCell="C42" sqref="C42"/>
    </sheetView>
  </sheetViews>
  <sheetFormatPr defaultRowHeight="15.75" x14ac:dyDescent="0.25"/>
  <cols>
    <col min="1" max="1" width="12.7109375" style="2" customWidth="1"/>
    <col min="2" max="2" width="49.140625" style="2" bestFit="1" customWidth="1"/>
    <col min="3" max="3" width="22.28515625" style="2" bestFit="1" customWidth="1"/>
    <col min="4" max="4" width="18.5703125" style="2" customWidth="1"/>
    <col min="5" max="5" width="19.85546875" style="2" bestFit="1" customWidth="1"/>
    <col min="6" max="6" width="18.140625" style="2" customWidth="1"/>
    <col min="7" max="7" width="21.85546875" style="160" customWidth="1"/>
    <col min="8" max="8" width="21.5703125" style="160" customWidth="1"/>
    <col min="9" max="9" width="25.28515625" style="160" customWidth="1"/>
    <col min="10" max="10" width="22.140625" style="2" bestFit="1" customWidth="1"/>
    <col min="11" max="11" width="11.85546875" style="2" bestFit="1" customWidth="1"/>
    <col min="12" max="16384" width="9.140625" style="2"/>
  </cols>
  <sheetData>
    <row r="1" spans="1:10" ht="18.75" x14ac:dyDescent="0.3">
      <c r="G1" s="165"/>
      <c r="H1" s="166"/>
      <c r="I1" s="166" t="s">
        <v>261</v>
      </c>
    </row>
    <row r="2" spans="1:10" x14ac:dyDescent="0.25">
      <c r="G2" s="196"/>
      <c r="H2" s="196"/>
      <c r="I2" s="165"/>
    </row>
    <row r="3" spans="1:10" ht="20.25" x14ac:dyDescent="0.3">
      <c r="A3" s="151" t="s">
        <v>260</v>
      </c>
      <c r="B3" s="147"/>
      <c r="C3" s="147"/>
      <c r="D3" s="147"/>
      <c r="E3" s="147"/>
      <c r="F3" s="147"/>
      <c r="G3" s="167"/>
      <c r="H3" s="168"/>
      <c r="I3" s="165"/>
    </row>
    <row r="4" spans="1:10" ht="18.75" x14ac:dyDescent="0.3">
      <c r="G4" s="165"/>
      <c r="H4" s="169" t="s">
        <v>137</v>
      </c>
      <c r="I4" s="165"/>
    </row>
    <row r="5" spans="1:10" ht="18.75" customHeight="1" x14ac:dyDescent="0.3">
      <c r="A5" s="200" t="s">
        <v>131</v>
      </c>
      <c r="B5" s="200" t="s">
        <v>132</v>
      </c>
      <c r="C5" s="198" t="s">
        <v>133</v>
      </c>
      <c r="D5" s="198" t="s">
        <v>134</v>
      </c>
      <c r="E5" s="197" t="s">
        <v>174</v>
      </c>
      <c r="F5" s="197"/>
      <c r="G5" s="198" t="s">
        <v>140</v>
      </c>
      <c r="H5" s="202" t="s">
        <v>194</v>
      </c>
      <c r="I5" s="203"/>
    </row>
    <row r="6" spans="1:10" ht="93.75" x14ac:dyDescent="0.25">
      <c r="A6" s="201"/>
      <c r="B6" s="201"/>
      <c r="C6" s="199"/>
      <c r="D6" s="199"/>
      <c r="E6" s="173" t="s">
        <v>139</v>
      </c>
      <c r="F6" s="173" t="s">
        <v>245</v>
      </c>
      <c r="G6" s="199"/>
      <c r="H6" s="173" t="s">
        <v>246</v>
      </c>
      <c r="I6" s="173" t="s">
        <v>250</v>
      </c>
    </row>
    <row r="7" spans="1:10" s="155" customFormat="1" ht="30" customHeight="1" x14ac:dyDescent="0.3">
      <c r="A7" s="152">
        <f>'[1]2015 выр, СН, ПО'!A33</f>
        <v>1</v>
      </c>
      <c r="B7" s="153" t="str">
        <f>'[1]2015 выр, СН, ПО'!B33</f>
        <v>Котельная "Веретье"</v>
      </c>
      <c r="C7" s="174">
        <f>D7+E7+G7</f>
        <v>312581.80399999995</v>
      </c>
      <c r="D7" s="174">
        <v>3302.9</v>
      </c>
      <c r="E7" s="174">
        <v>33478.959999999999</v>
      </c>
      <c r="F7" s="174"/>
      <c r="G7" s="175">
        <f>273756.334+I7</f>
        <v>275799.94399999996</v>
      </c>
      <c r="H7" s="176">
        <f>G7-I7</f>
        <v>273756.33399999997</v>
      </c>
      <c r="I7" s="177">
        <v>2043.61</v>
      </c>
      <c r="J7" s="154"/>
    </row>
    <row r="8" spans="1:10" s="155" customFormat="1" ht="30" customHeight="1" x14ac:dyDescent="0.3">
      <c r="A8" s="152">
        <f>'[1]2015 выр, СН, ПО'!A34</f>
        <v>2</v>
      </c>
      <c r="B8" s="153" t="str">
        <f>'[1]2015 выр, СН, ПО'!B34</f>
        <v>Котельная "Бабушкина"</v>
      </c>
      <c r="C8" s="174">
        <f t="shared" ref="C8:C35" si="0">D8+E8+G8</f>
        <v>46843.290999999997</v>
      </c>
      <c r="D8" s="174">
        <v>636.74</v>
      </c>
      <c r="E8" s="174">
        <v>6547.44</v>
      </c>
      <c r="F8" s="174"/>
      <c r="G8" s="175">
        <f>39389.111+I8</f>
        <v>39659.110999999997</v>
      </c>
      <c r="H8" s="176">
        <f t="shared" ref="H8:H35" si="1">G8-I8</f>
        <v>39389.110999999997</v>
      </c>
      <c r="I8" s="177">
        <v>270</v>
      </c>
      <c r="J8" s="154"/>
    </row>
    <row r="9" spans="1:10" s="155" customFormat="1" ht="30" customHeight="1" x14ac:dyDescent="0.3">
      <c r="A9" s="152">
        <f>'[1]2015 выр, СН, ПО'!A35</f>
        <v>3</v>
      </c>
      <c r="B9" s="153" t="str">
        <f>'[1]2015 выр, СН, ПО'!B35</f>
        <v>Котельная "Стоялая"</v>
      </c>
      <c r="C9" s="174">
        <f t="shared" si="0"/>
        <v>16883.009999999998</v>
      </c>
      <c r="D9" s="174">
        <v>101.56</v>
      </c>
      <c r="E9" s="174">
        <v>2504.4</v>
      </c>
      <c r="F9" s="175"/>
      <c r="G9" s="175">
        <v>14277.05</v>
      </c>
      <c r="H9" s="176">
        <f t="shared" si="1"/>
        <v>14277.05</v>
      </c>
      <c r="I9" s="178"/>
      <c r="J9" s="154"/>
    </row>
    <row r="10" spans="1:10" s="155" customFormat="1" ht="30" customHeight="1" x14ac:dyDescent="0.3">
      <c r="A10" s="152">
        <f>'[1]2015 выр, СН, ПО'!A36</f>
        <v>4</v>
      </c>
      <c r="B10" s="153" t="str">
        <f>'[1]2015 выр, СН, ПО'!B36</f>
        <v>Котельная "Софья Перовская"</v>
      </c>
      <c r="C10" s="174">
        <f t="shared" si="0"/>
        <v>47466.350999999995</v>
      </c>
      <c r="D10" s="174">
        <v>929.76</v>
      </c>
      <c r="E10" s="174">
        <v>3244.59</v>
      </c>
      <c r="F10" s="175"/>
      <c r="G10" s="175">
        <v>43292.000999999997</v>
      </c>
      <c r="H10" s="176">
        <f t="shared" si="1"/>
        <v>43292.000999999997</v>
      </c>
      <c r="I10" s="178"/>
      <c r="J10" s="154"/>
    </row>
    <row r="11" spans="1:10" s="155" customFormat="1" ht="30" customHeight="1" x14ac:dyDescent="0.3">
      <c r="A11" s="152">
        <f>'[1]2015 выр, СН, ПО'!A37</f>
        <v>5</v>
      </c>
      <c r="B11" s="153" t="str">
        <f>'[1]2015 выр, СН, ПО'!B37</f>
        <v>Котельная "Мариевка"</v>
      </c>
      <c r="C11" s="174">
        <f t="shared" si="0"/>
        <v>5371.3989999999994</v>
      </c>
      <c r="D11" s="174">
        <v>180.33</v>
      </c>
      <c r="E11" s="174">
        <v>314.07</v>
      </c>
      <c r="F11" s="174"/>
      <c r="G11" s="175">
        <v>4876.9989999999998</v>
      </c>
      <c r="H11" s="176">
        <f t="shared" si="1"/>
        <v>4876.9989999999998</v>
      </c>
      <c r="I11" s="178"/>
      <c r="J11" s="154"/>
    </row>
    <row r="12" spans="1:10" s="155" customFormat="1" ht="30" customHeight="1" x14ac:dyDescent="0.3">
      <c r="A12" s="152">
        <f>'[1]2015 выр, СН, ПО'!A38</f>
        <v>6</v>
      </c>
      <c r="B12" s="153" t="str">
        <f>'[1]2015 выр, СН, ПО'!B38</f>
        <v>Котельная "Призма"</v>
      </c>
      <c r="C12" s="174">
        <f t="shared" si="0"/>
        <v>52530.138999999996</v>
      </c>
      <c r="D12" s="174">
        <v>1197</v>
      </c>
      <c r="E12" s="174">
        <v>7579.98</v>
      </c>
      <c r="F12" s="174"/>
      <c r="G12" s="175">
        <v>43753.159</v>
      </c>
      <c r="H12" s="176">
        <f t="shared" si="1"/>
        <v>43753.159</v>
      </c>
      <c r="I12" s="178"/>
      <c r="J12" s="154"/>
    </row>
    <row r="13" spans="1:10" s="155" customFormat="1" ht="30" customHeight="1" x14ac:dyDescent="0.3">
      <c r="A13" s="152">
        <f>'[1]2015 выр, СН, ПО'!A39</f>
        <v>7</v>
      </c>
      <c r="B13" s="153" t="str">
        <f>'[1]2015 выр, СН, ПО'!B39</f>
        <v>Котельная "Тема"</v>
      </c>
      <c r="C13" s="174">
        <f t="shared" si="0"/>
        <v>53256.277999999998</v>
      </c>
      <c r="D13" s="174">
        <v>818.76</v>
      </c>
      <c r="E13" s="174">
        <v>6633.57</v>
      </c>
      <c r="F13" s="174"/>
      <c r="G13" s="175">
        <v>45803.947999999997</v>
      </c>
      <c r="H13" s="176">
        <f t="shared" si="1"/>
        <v>45803.947999999997</v>
      </c>
      <c r="I13" s="178"/>
      <c r="J13" s="154"/>
    </row>
    <row r="14" spans="1:10" s="155" customFormat="1" ht="40.5" x14ac:dyDescent="0.3">
      <c r="A14" s="152">
        <f>'[1]2015 выр, СН, ПО'!A40</f>
        <v>8</v>
      </c>
      <c r="B14" s="153" t="str">
        <f>'[1]2015 выр, СН, ПО'!B40</f>
        <v>Котельная "Психиатрическая больница"</v>
      </c>
      <c r="C14" s="174">
        <f t="shared" si="0"/>
        <v>849.47800000000007</v>
      </c>
      <c r="D14" s="174">
        <v>65.94</v>
      </c>
      <c r="E14" s="174">
        <v>0</v>
      </c>
      <c r="F14" s="174"/>
      <c r="G14" s="175">
        <v>783.53800000000001</v>
      </c>
      <c r="H14" s="176">
        <f t="shared" si="1"/>
        <v>783.53800000000001</v>
      </c>
      <c r="I14" s="178"/>
      <c r="J14" s="154"/>
    </row>
    <row r="15" spans="1:10" s="155" customFormat="1" ht="30" customHeight="1" x14ac:dyDescent="0.3">
      <c r="A15" s="152">
        <f>'[1]2015 выр, СН, ПО'!A41</f>
        <v>9</v>
      </c>
      <c r="B15" s="153" t="str">
        <f>'[1]2015 выр, СН, ПО'!B41</f>
        <v>Котельная "Школа-интернат"</v>
      </c>
      <c r="C15" s="174">
        <f t="shared" si="0"/>
        <v>1822.7380000000001</v>
      </c>
      <c r="D15" s="174">
        <v>29.37</v>
      </c>
      <c r="E15" s="174">
        <v>137.07</v>
      </c>
      <c r="F15" s="174"/>
      <c r="G15" s="175">
        <v>1656.298</v>
      </c>
      <c r="H15" s="176">
        <f t="shared" si="1"/>
        <v>1656.298</v>
      </c>
      <c r="I15" s="178"/>
      <c r="J15" s="154"/>
    </row>
    <row r="16" spans="1:10" s="155" customFormat="1" ht="30" customHeight="1" x14ac:dyDescent="0.3">
      <c r="A16" s="152">
        <f>'[1]2015 выр, СН, ПО'!A42</f>
        <v>10</v>
      </c>
      <c r="B16" s="153" t="str">
        <f>'[1]2015 выр, СН, ПО'!B42</f>
        <v>Котельная "Слип"</v>
      </c>
      <c r="C16" s="174">
        <f t="shared" si="0"/>
        <v>49232.566000000006</v>
      </c>
      <c r="D16" s="174">
        <v>1165.3599999999999</v>
      </c>
      <c r="E16" s="174">
        <v>8036.3</v>
      </c>
      <c r="F16" s="174"/>
      <c r="G16" s="175">
        <v>40030.906000000003</v>
      </c>
      <c r="H16" s="176">
        <f t="shared" si="1"/>
        <v>40030.906000000003</v>
      </c>
      <c r="I16" s="178"/>
      <c r="J16" s="154"/>
    </row>
    <row r="17" spans="1:10" s="155" customFormat="1" ht="30" customHeight="1" x14ac:dyDescent="0.3">
      <c r="A17" s="152">
        <f>'[1]2015 выр, СН, ПО'!A43</f>
        <v>11</v>
      </c>
      <c r="B17" s="153" t="str">
        <f>'[1]2015 выр, СН, ПО'!B43</f>
        <v>Котельная "Магма"</v>
      </c>
      <c r="C17" s="174">
        <f t="shared" si="0"/>
        <v>38017.673000000003</v>
      </c>
      <c r="D17" s="174">
        <v>973.62</v>
      </c>
      <c r="E17" s="174">
        <v>7178.58</v>
      </c>
      <c r="F17" s="174"/>
      <c r="G17" s="175">
        <f>29865.473+I17</f>
        <v>29865.473000000002</v>
      </c>
      <c r="H17" s="176">
        <f t="shared" si="1"/>
        <v>29865.473000000002</v>
      </c>
      <c r="I17" s="177">
        <v>0</v>
      </c>
      <c r="J17" s="154"/>
    </row>
    <row r="18" spans="1:10" s="155" customFormat="1" ht="30" customHeight="1" x14ac:dyDescent="0.3">
      <c r="A18" s="152">
        <f>'[1]2015 выр, СН, ПО'!A44</f>
        <v>12</v>
      </c>
      <c r="B18" s="153" t="str">
        <f>'[1]2015 выр, СН, ПО'!B44</f>
        <v>Котельная "Сельхозтехника"</v>
      </c>
      <c r="C18" s="174">
        <f t="shared" si="0"/>
        <v>31995.892</v>
      </c>
      <c r="D18" s="174">
        <v>672.95</v>
      </c>
      <c r="E18" s="174">
        <v>6000.9</v>
      </c>
      <c r="F18" s="174"/>
      <c r="G18" s="175">
        <v>25322.042000000001</v>
      </c>
      <c r="H18" s="176">
        <f t="shared" si="1"/>
        <v>25322.042000000001</v>
      </c>
      <c r="I18" s="178"/>
      <c r="J18" s="154"/>
    </row>
    <row r="19" spans="1:10" s="155" customFormat="1" ht="30" customHeight="1" x14ac:dyDescent="0.3">
      <c r="A19" s="152">
        <f>'[1]2015 выр, СН, ПО'!A45</f>
        <v>13</v>
      </c>
      <c r="B19" s="153" t="str">
        <f>'[1]2015 выр, СН, ПО'!B45</f>
        <v>Котельная "ГЭС"</v>
      </c>
      <c r="C19" s="174">
        <f>D19+E19+G19</f>
        <v>9742.5319999999992</v>
      </c>
      <c r="D19" s="174">
        <v>93.59</v>
      </c>
      <c r="E19" s="174">
        <v>2008.85</v>
      </c>
      <c r="F19" s="174"/>
      <c r="G19" s="175">
        <v>7640.0919999999996</v>
      </c>
      <c r="H19" s="176">
        <f t="shared" si="1"/>
        <v>7640.0919999999996</v>
      </c>
      <c r="I19" s="178"/>
      <c r="J19" s="154"/>
    </row>
    <row r="20" spans="1:10" s="155" customFormat="1" ht="30" customHeight="1" x14ac:dyDescent="0.3">
      <c r="A20" s="152">
        <f>'[1]2015 выр, СН, ПО'!A46</f>
        <v>14</v>
      </c>
      <c r="B20" s="153" t="str">
        <f>'[1]2015 выр, СН, ПО'!B46</f>
        <v>Котельная "Полиграф"</v>
      </c>
      <c r="C20" s="174">
        <f t="shared" si="0"/>
        <v>88712.144</v>
      </c>
      <c r="D20" s="174">
        <v>1772.06</v>
      </c>
      <c r="E20" s="174">
        <v>13145.96</v>
      </c>
      <c r="F20" s="174"/>
      <c r="G20" s="175">
        <v>73794.123999999996</v>
      </c>
      <c r="H20" s="176">
        <f t="shared" si="1"/>
        <v>73794.123999999996</v>
      </c>
      <c r="I20" s="178"/>
      <c r="J20" s="154"/>
    </row>
    <row r="21" spans="1:10" s="155" customFormat="1" ht="30" customHeight="1" x14ac:dyDescent="0.3">
      <c r="A21" s="152">
        <f>'[1]2015 выр, СН, ПО'!A49</f>
        <v>15</v>
      </c>
      <c r="B21" s="153" t="str">
        <f>'[1]2015 выр, СН, ПО'!B49</f>
        <v>Котельная "Военной базы"</v>
      </c>
      <c r="C21" s="174">
        <f t="shared" si="0"/>
        <v>28739.48</v>
      </c>
      <c r="D21" s="174">
        <v>593.45000000000005</v>
      </c>
      <c r="E21" s="174">
        <v>3397.59</v>
      </c>
      <c r="F21" s="174"/>
      <c r="G21" s="175">
        <v>24748.44</v>
      </c>
      <c r="H21" s="176">
        <f t="shared" si="1"/>
        <v>24748.44</v>
      </c>
      <c r="I21" s="178"/>
      <c r="J21" s="154"/>
    </row>
    <row r="22" spans="1:10" s="155" customFormat="1" ht="30" customHeight="1" x14ac:dyDescent="0.3">
      <c r="A22" s="152" t="str">
        <f>'[1]2015 выр, СН, ПО'!A50</f>
        <v>15.1.</v>
      </c>
      <c r="B22" s="153" t="str">
        <f>'[1]2015 выр, СН, ПО'!B50</f>
        <v>в т.ч. пар  2,5-7 кг/см2</v>
      </c>
      <c r="C22" s="174">
        <f t="shared" si="0"/>
        <v>2161.54</v>
      </c>
      <c r="D22" s="174">
        <v>7.13</v>
      </c>
      <c r="E22" s="174">
        <v>22.99</v>
      </c>
      <c r="F22" s="174"/>
      <c r="G22" s="175">
        <v>2131.42</v>
      </c>
      <c r="H22" s="176">
        <f t="shared" si="1"/>
        <v>2131.42</v>
      </c>
      <c r="I22" s="178"/>
      <c r="J22" s="154"/>
    </row>
    <row r="23" spans="1:10" s="155" customFormat="1" ht="30" customHeight="1" x14ac:dyDescent="0.3">
      <c r="A23" s="152" t="str">
        <f>'[1]2015 выр, СН, ПО'!A51</f>
        <v>15.2.</v>
      </c>
      <c r="B23" s="153" t="str">
        <f>'[1]2015 выр, СН, ПО'!B51</f>
        <v>в т.ч. вода</v>
      </c>
      <c r="C23" s="174">
        <f t="shared" si="0"/>
        <v>26577.940000000002</v>
      </c>
      <c r="D23" s="174">
        <v>586.32000000000005</v>
      </c>
      <c r="E23" s="174">
        <v>3374.6</v>
      </c>
      <c r="F23" s="174"/>
      <c r="G23" s="175">
        <v>22617.02</v>
      </c>
      <c r="H23" s="176">
        <f t="shared" si="1"/>
        <v>22617.02</v>
      </c>
      <c r="I23" s="178"/>
      <c r="J23" s="154"/>
    </row>
    <row r="24" spans="1:10" s="155" customFormat="1" ht="30" customHeight="1" x14ac:dyDescent="0.3">
      <c r="A24" s="152">
        <f>'[1]2015 выр, СН, ПО'!A52</f>
        <v>16</v>
      </c>
      <c r="B24" s="153" t="str">
        <f>'[1]2015 выр, СН, ПО'!B52</f>
        <v>Котельная "Переборы"</v>
      </c>
      <c r="C24" s="174">
        <f t="shared" si="0"/>
        <v>84267.569000000003</v>
      </c>
      <c r="D24" s="174">
        <v>1245.05</v>
      </c>
      <c r="E24" s="174">
        <v>12124.4</v>
      </c>
      <c r="F24" s="174"/>
      <c r="G24" s="175">
        <f>70866.759+I24</f>
        <v>70898.119000000006</v>
      </c>
      <c r="H24" s="176">
        <f t="shared" si="1"/>
        <v>70866.759000000005</v>
      </c>
      <c r="I24" s="179">
        <v>31.36</v>
      </c>
      <c r="J24" s="154"/>
    </row>
    <row r="25" spans="1:10" s="155" customFormat="1" ht="30" customHeight="1" x14ac:dyDescent="0.3">
      <c r="A25" s="152">
        <f>'[1]2015 выр, СН, ПО'!A53</f>
        <v>17</v>
      </c>
      <c r="B25" s="153" t="str">
        <f>'[1]2015 выр, СН, ПО'!B53</f>
        <v>Котельная "Волжский"</v>
      </c>
      <c r="C25" s="174">
        <f t="shared" si="0"/>
        <v>239278.90000000002</v>
      </c>
      <c r="D25" s="174">
        <v>3974.67</v>
      </c>
      <c r="E25" s="174">
        <v>32399.279999999999</v>
      </c>
      <c r="F25" s="174"/>
      <c r="G25" s="175">
        <f>202868.53+I25</f>
        <v>202904.95</v>
      </c>
      <c r="H25" s="176">
        <f t="shared" si="1"/>
        <v>202868.53</v>
      </c>
      <c r="I25" s="177">
        <v>36.42</v>
      </c>
      <c r="J25" s="154"/>
    </row>
    <row r="26" spans="1:10" s="155" customFormat="1" ht="30" customHeight="1" x14ac:dyDescent="0.3">
      <c r="A26" s="152" t="str">
        <f>'[1]2015 выр, СН, ПО'!A54</f>
        <v>17.1.</v>
      </c>
      <c r="B26" s="153" t="str">
        <f>'[1]2015 выр, СН, ПО'!B54</f>
        <v>в т.ч. пар  1,2-2,5 кг/см2</v>
      </c>
      <c r="C26" s="174">
        <f t="shared" si="0"/>
        <v>2249.4679999999998</v>
      </c>
      <c r="D26" s="174">
        <v>47.4</v>
      </c>
      <c r="E26" s="174">
        <v>497.76</v>
      </c>
      <c r="F26" s="174"/>
      <c r="G26" s="175">
        <v>1704.308</v>
      </c>
      <c r="H26" s="176">
        <f t="shared" si="1"/>
        <v>1704.308</v>
      </c>
      <c r="I26" s="178"/>
      <c r="J26" s="154"/>
    </row>
    <row r="27" spans="1:10" s="155" customFormat="1" ht="30" customHeight="1" x14ac:dyDescent="0.3">
      <c r="A27" s="152" t="str">
        <f>'[1]2015 выр, СН, ПО'!A55</f>
        <v>17.2.</v>
      </c>
      <c r="B27" s="153" t="str">
        <f>'[1]2015 выр, СН, ПО'!B55</f>
        <v>в т.ч. вода</v>
      </c>
      <c r="C27" s="174">
        <f t="shared" si="0"/>
        <v>237029.43000000002</v>
      </c>
      <c r="D27" s="174">
        <v>3927.27</v>
      </c>
      <c r="E27" s="174">
        <v>31901.52</v>
      </c>
      <c r="F27" s="174"/>
      <c r="G27" s="175">
        <f>201164.22+I27</f>
        <v>201200.64000000001</v>
      </c>
      <c r="H27" s="176">
        <f t="shared" si="1"/>
        <v>201164.22</v>
      </c>
      <c r="I27" s="178">
        <v>36.42</v>
      </c>
      <c r="J27" s="154"/>
    </row>
    <row r="28" spans="1:10" s="155" customFormat="1" ht="30" customHeight="1" x14ac:dyDescent="0.3">
      <c r="A28" s="152">
        <f>'[1]2015 выр, СН, ПО'!A56</f>
        <v>18</v>
      </c>
      <c r="B28" s="153" t="str">
        <f>'[1]2015 выр, СН, ПО'!B56</f>
        <v>Котельная "Поток"</v>
      </c>
      <c r="C28" s="174">
        <f t="shared" si="0"/>
        <v>29620.091999999997</v>
      </c>
      <c r="D28" s="174">
        <v>1151.33</v>
      </c>
      <c r="E28" s="174">
        <v>2085.6799999999998</v>
      </c>
      <c r="F28" s="174"/>
      <c r="G28" s="175">
        <v>26383.081999999999</v>
      </c>
      <c r="H28" s="176">
        <f t="shared" si="1"/>
        <v>26383.081999999999</v>
      </c>
      <c r="I28" s="178"/>
      <c r="J28" s="154"/>
    </row>
    <row r="29" spans="1:10" s="155" customFormat="1" ht="30" customHeight="1" x14ac:dyDescent="0.3">
      <c r="A29" s="152">
        <f>'[1]2015 выр, СН, ПО'!A59</f>
        <v>19</v>
      </c>
      <c r="B29" s="153" t="str">
        <f>'[1]2015 выр, СН, ПО'!B59</f>
        <v>Котельная "Школа №12"</v>
      </c>
      <c r="C29" s="174">
        <f t="shared" si="0"/>
        <v>22.931000000000001</v>
      </c>
      <c r="D29" s="174">
        <v>0.25</v>
      </c>
      <c r="E29" s="174">
        <v>0.71</v>
      </c>
      <c r="F29" s="174"/>
      <c r="G29" s="175">
        <v>21.971</v>
      </c>
      <c r="H29" s="176">
        <f t="shared" si="1"/>
        <v>21.971</v>
      </c>
      <c r="I29" s="178"/>
      <c r="J29" s="154"/>
    </row>
    <row r="30" spans="1:10" s="155" customFormat="1" ht="30" customHeight="1" x14ac:dyDescent="0.3">
      <c r="A30" s="152">
        <v>20</v>
      </c>
      <c r="B30" s="153" t="s">
        <v>207</v>
      </c>
      <c r="C30" s="174">
        <f t="shared" si="0"/>
        <v>486.18200000000002</v>
      </c>
      <c r="D30" s="174">
        <v>28.1</v>
      </c>
      <c r="E30" s="174">
        <v>76.84</v>
      </c>
      <c r="F30" s="174"/>
      <c r="G30" s="175">
        <v>381.24200000000002</v>
      </c>
      <c r="H30" s="176">
        <f t="shared" si="1"/>
        <v>381.24200000000002</v>
      </c>
      <c r="I30" s="178"/>
      <c r="J30" s="154"/>
    </row>
    <row r="31" spans="1:10" s="155" customFormat="1" ht="30" customHeight="1" x14ac:dyDescent="0.3">
      <c r="A31" s="152">
        <v>21</v>
      </c>
      <c r="B31" s="153" t="s">
        <v>208</v>
      </c>
      <c r="C31" s="174">
        <f t="shared" si="0"/>
        <v>210.125</v>
      </c>
      <c r="D31" s="174">
        <v>2.33</v>
      </c>
      <c r="E31" s="174">
        <v>16.309999999999999</v>
      </c>
      <c r="F31" s="174"/>
      <c r="G31" s="175">
        <v>191.48500000000001</v>
      </c>
      <c r="H31" s="176">
        <f t="shared" si="1"/>
        <v>191.48500000000001</v>
      </c>
      <c r="I31" s="178"/>
      <c r="J31" s="154"/>
    </row>
    <row r="32" spans="1:10" s="155" customFormat="1" ht="30" customHeight="1" x14ac:dyDescent="0.3">
      <c r="A32" s="152">
        <v>22</v>
      </c>
      <c r="B32" s="153" t="s">
        <v>242</v>
      </c>
      <c r="C32" s="174">
        <f t="shared" si="0"/>
        <v>1146.5319999999999</v>
      </c>
      <c r="D32" s="174">
        <v>0</v>
      </c>
      <c r="E32" s="174">
        <v>69.5</v>
      </c>
      <c r="F32" s="174"/>
      <c r="G32" s="175">
        <v>1077.0319999999999</v>
      </c>
      <c r="H32" s="176">
        <f t="shared" si="1"/>
        <v>1077.0319999999999</v>
      </c>
      <c r="I32" s="179"/>
      <c r="J32" s="154"/>
    </row>
    <row r="33" spans="1:12" s="155" customFormat="1" ht="23.25" customHeight="1" x14ac:dyDescent="0.3">
      <c r="A33" s="152">
        <v>23</v>
      </c>
      <c r="B33" s="153" t="s">
        <v>251</v>
      </c>
      <c r="C33" s="174">
        <f t="shared" si="0"/>
        <v>7689.0560000000005</v>
      </c>
      <c r="D33" s="174">
        <v>592.9</v>
      </c>
      <c r="E33" s="174">
        <v>1468.13</v>
      </c>
      <c r="F33" s="174"/>
      <c r="G33" s="175">
        <v>5628.0259999999998</v>
      </c>
      <c r="H33" s="176">
        <f t="shared" si="1"/>
        <v>5628.0259999999998</v>
      </c>
      <c r="I33" s="179"/>
      <c r="J33" s="154"/>
    </row>
    <row r="34" spans="1:12" s="155" customFormat="1" ht="22.5" customHeight="1" x14ac:dyDescent="0.3">
      <c r="A34" s="159" t="s">
        <v>252</v>
      </c>
      <c r="B34" s="153" t="s">
        <v>256</v>
      </c>
      <c r="C34" s="174">
        <f t="shared" si="0"/>
        <v>353.87700000000001</v>
      </c>
      <c r="D34" s="174">
        <v>1.94</v>
      </c>
      <c r="E34" s="174">
        <v>0</v>
      </c>
      <c r="F34" s="174"/>
      <c r="G34" s="175">
        <v>351.93700000000001</v>
      </c>
      <c r="H34" s="176">
        <f t="shared" si="1"/>
        <v>351.93700000000001</v>
      </c>
      <c r="I34" s="179"/>
      <c r="J34" s="154"/>
    </row>
    <row r="35" spans="1:12" s="155" customFormat="1" ht="22.5" customHeight="1" x14ac:dyDescent="0.3">
      <c r="A35" s="159" t="s">
        <v>257</v>
      </c>
      <c r="B35" s="153" t="s">
        <v>258</v>
      </c>
      <c r="C35" s="174">
        <f t="shared" si="0"/>
        <v>4693.8499999999995</v>
      </c>
      <c r="D35" s="174">
        <v>41.68</v>
      </c>
      <c r="E35" s="174">
        <v>295.35000000000002</v>
      </c>
      <c r="F35" s="174"/>
      <c r="G35" s="175">
        <v>4356.82</v>
      </c>
      <c r="H35" s="176">
        <f t="shared" si="1"/>
        <v>4356.82</v>
      </c>
      <c r="I35" s="179"/>
      <c r="J35" s="154"/>
    </row>
    <row r="36" spans="1:12" s="155" customFormat="1" ht="30" customHeight="1" x14ac:dyDescent="0.3">
      <c r="A36" s="156">
        <v>25</v>
      </c>
      <c r="B36" s="157" t="str">
        <f>'[1]2015 выр, СН, ПО'!B60</f>
        <v>ИТОГО</v>
      </c>
      <c r="C36" s="180">
        <f t="shared" ref="C36:H36" si="2">SUM(C7:C35)-C26-C27-C22-C23</f>
        <v>1151813.8890000002</v>
      </c>
      <c r="D36" s="181">
        <f t="shared" si="2"/>
        <v>19571.639999999996</v>
      </c>
      <c r="E36" s="181">
        <f t="shared" si="2"/>
        <v>148744.46000000002</v>
      </c>
      <c r="F36" s="181">
        <f t="shared" si="2"/>
        <v>0</v>
      </c>
      <c r="G36" s="181">
        <f t="shared" si="2"/>
        <v>983497.78899999987</v>
      </c>
      <c r="H36" s="181">
        <f t="shared" si="2"/>
        <v>981116.39899999986</v>
      </c>
      <c r="I36" s="182">
        <f>SUM(I7:I34)-I26-I27-I22-I23</f>
        <v>2381.39</v>
      </c>
      <c r="J36" s="154"/>
      <c r="K36" s="158"/>
      <c r="L36" s="154"/>
    </row>
    <row r="37" spans="1:12" s="155" customFormat="1" ht="30" customHeight="1" x14ac:dyDescent="0.3">
      <c r="A37" s="159" t="s">
        <v>253</v>
      </c>
      <c r="B37" s="153" t="str">
        <f>'[1]2015 выр, СН, ПО'!B61</f>
        <v>в т.ч. горячая  вода</v>
      </c>
      <c r="C37" s="174">
        <f t="shared" ref="C37:H37" si="3">C7+C8+C9+C10+C11+C12+C13+C14+C15+C16+C17+C18+C19+C20+C23+C24+C27+C28+C29+C30+C31+C32+C33+C34+C35</f>
        <v>1147402.8790000002</v>
      </c>
      <c r="D37" s="174">
        <f t="shared" si="3"/>
        <v>19517.109999999997</v>
      </c>
      <c r="E37" s="174">
        <f t="shared" si="3"/>
        <v>148223.71</v>
      </c>
      <c r="F37" s="174">
        <f t="shared" si="3"/>
        <v>0</v>
      </c>
      <c r="G37" s="174">
        <f t="shared" si="3"/>
        <v>979662.05899999978</v>
      </c>
      <c r="H37" s="174">
        <f t="shared" si="3"/>
        <v>977280.66899999976</v>
      </c>
      <c r="I37" s="249">
        <f>I36</f>
        <v>2381.39</v>
      </c>
      <c r="J37" s="154"/>
      <c r="K37" s="158"/>
      <c r="L37" s="154"/>
    </row>
    <row r="38" spans="1:12" s="155" customFormat="1" ht="30" customHeight="1" x14ac:dyDescent="0.3">
      <c r="A38" s="159" t="s">
        <v>254</v>
      </c>
      <c r="B38" s="153" t="str">
        <f>'[1]2015 выр, СН, ПО'!B62</f>
        <v>в т.ч. пар  1,2-2,5 кг/см2</v>
      </c>
      <c r="C38" s="174">
        <f>C26</f>
        <v>2249.4679999999998</v>
      </c>
      <c r="D38" s="174">
        <f t="shared" ref="D38:I38" si="4">D26</f>
        <v>47.4</v>
      </c>
      <c r="E38" s="174">
        <f t="shared" si="4"/>
        <v>497.76</v>
      </c>
      <c r="F38" s="174">
        <f t="shared" si="4"/>
        <v>0</v>
      </c>
      <c r="G38" s="174">
        <f t="shared" si="4"/>
        <v>1704.308</v>
      </c>
      <c r="H38" s="174">
        <f t="shared" si="4"/>
        <v>1704.308</v>
      </c>
      <c r="I38" s="174">
        <f t="shared" si="4"/>
        <v>0</v>
      </c>
      <c r="J38" s="154"/>
      <c r="K38" s="158"/>
      <c r="L38" s="154"/>
    </row>
    <row r="39" spans="1:12" s="155" customFormat="1" ht="30" customHeight="1" x14ac:dyDescent="0.3">
      <c r="A39" s="159" t="s">
        <v>255</v>
      </c>
      <c r="B39" s="153" t="str">
        <f>'[1]2015 выр, СН, ПО'!B63</f>
        <v>в т.ч. пар  2,5-7 кг/см2</v>
      </c>
      <c r="C39" s="174">
        <f>C22</f>
        <v>2161.54</v>
      </c>
      <c r="D39" s="174">
        <f t="shared" ref="D39:I39" si="5">D22</f>
        <v>7.13</v>
      </c>
      <c r="E39" s="174">
        <f t="shared" si="5"/>
        <v>22.99</v>
      </c>
      <c r="F39" s="174">
        <f t="shared" si="5"/>
        <v>0</v>
      </c>
      <c r="G39" s="183">
        <f t="shared" si="5"/>
        <v>2131.42</v>
      </c>
      <c r="H39" s="174">
        <f t="shared" si="5"/>
        <v>2131.42</v>
      </c>
      <c r="I39" s="174">
        <f t="shared" si="5"/>
        <v>0</v>
      </c>
      <c r="J39" s="154"/>
      <c r="K39" s="158"/>
      <c r="L39" s="154"/>
    </row>
    <row r="40" spans="1:12" ht="18.75" x14ac:dyDescent="0.3">
      <c r="A40" s="59"/>
      <c r="B40" s="59"/>
      <c r="C40" s="184"/>
      <c r="D40" s="184"/>
      <c r="E40" s="184"/>
      <c r="F40" s="184"/>
      <c r="G40" s="184"/>
      <c r="H40" s="184"/>
      <c r="I40" s="185"/>
    </row>
    <row r="41" spans="1:12" ht="18.75" x14ac:dyDescent="0.3">
      <c r="A41" s="59"/>
      <c r="B41" s="59"/>
      <c r="C41" s="186"/>
      <c r="D41" s="186"/>
      <c r="E41" s="186"/>
      <c r="F41" s="186"/>
      <c r="G41" s="195"/>
      <c r="H41" s="195"/>
      <c r="I41" s="185"/>
    </row>
    <row r="42" spans="1:12" ht="18.75" x14ac:dyDescent="0.3">
      <c r="A42" s="59"/>
      <c r="B42" s="59" t="s">
        <v>263</v>
      </c>
      <c r="C42" s="186"/>
      <c r="D42" s="186"/>
      <c r="E42" s="186"/>
      <c r="F42" s="186" t="s">
        <v>264</v>
      </c>
      <c r="G42" s="195"/>
      <c r="H42" s="195"/>
      <c r="I42" s="185"/>
    </row>
    <row r="43" spans="1:12" ht="18.75" x14ac:dyDescent="0.3">
      <c r="A43" s="59"/>
      <c r="B43" s="59"/>
      <c r="C43" s="186"/>
      <c r="D43" s="186"/>
      <c r="E43" s="186"/>
      <c r="F43" s="186"/>
      <c r="G43" s="184"/>
      <c r="H43" s="184"/>
      <c r="I43" s="185"/>
    </row>
    <row r="44" spans="1:12" ht="18.75" x14ac:dyDescent="0.3">
      <c r="A44" s="59"/>
      <c r="B44" s="59"/>
      <c r="C44" s="184"/>
      <c r="D44" s="184"/>
      <c r="E44" s="184"/>
      <c r="F44" s="184"/>
      <c r="G44" s="184"/>
      <c r="H44" s="184"/>
      <c r="I44" s="187"/>
    </row>
    <row r="45" spans="1:12" x14ac:dyDescent="0.25">
      <c r="C45" s="73"/>
      <c r="J45" s="73"/>
    </row>
    <row r="47" spans="1:12" x14ac:dyDescent="0.25">
      <c r="C47" s="73"/>
      <c r="D47" s="73"/>
      <c r="E47" s="73"/>
      <c r="F47" s="73"/>
      <c r="G47" s="162"/>
      <c r="H47" s="162"/>
    </row>
    <row r="48" spans="1:12" x14ac:dyDescent="0.25">
      <c r="C48" s="73"/>
      <c r="D48" s="73"/>
      <c r="E48" s="73"/>
      <c r="F48" s="73"/>
      <c r="G48" s="162"/>
      <c r="H48" s="162"/>
      <c r="I48" s="162"/>
    </row>
    <row r="49" spans="3:9" x14ac:dyDescent="0.25">
      <c r="C49" s="73"/>
      <c r="D49" s="73"/>
      <c r="E49" s="73"/>
      <c r="F49" s="73"/>
      <c r="G49" s="162"/>
      <c r="H49" s="162"/>
    </row>
    <row r="50" spans="3:9" x14ac:dyDescent="0.25">
      <c r="C50" s="73"/>
      <c r="D50" s="73"/>
      <c r="E50" s="73"/>
      <c r="F50" s="73"/>
      <c r="G50" s="162"/>
      <c r="H50" s="162"/>
    </row>
    <row r="51" spans="3:9" x14ac:dyDescent="0.25">
      <c r="C51" s="73"/>
      <c r="D51" s="73"/>
      <c r="E51" s="73"/>
      <c r="F51" s="73"/>
      <c r="G51" s="162"/>
      <c r="H51" s="162"/>
    </row>
    <row r="52" spans="3:9" x14ac:dyDescent="0.25">
      <c r="C52" s="73"/>
      <c r="D52" s="73"/>
      <c r="E52" s="73"/>
      <c r="F52" s="73"/>
      <c r="G52" s="162"/>
      <c r="H52" s="162"/>
    </row>
    <row r="53" spans="3:9" x14ac:dyDescent="0.25">
      <c r="C53" s="73"/>
      <c r="D53" s="73"/>
      <c r="E53" s="73"/>
      <c r="F53" s="73"/>
      <c r="G53" s="162"/>
      <c r="H53" s="162"/>
    </row>
    <row r="54" spans="3:9" x14ac:dyDescent="0.25">
      <c r="C54" s="73"/>
      <c r="D54" s="73"/>
      <c r="E54" s="73"/>
      <c r="F54" s="73"/>
      <c r="G54" s="162"/>
      <c r="H54" s="162"/>
    </row>
    <row r="55" spans="3:9" x14ac:dyDescent="0.25">
      <c r="E55" s="73"/>
    </row>
    <row r="56" spans="3:9" x14ac:dyDescent="0.25">
      <c r="E56" s="73"/>
    </row>
    <row r="61" spans="3:9" x14ac:dyDescent="0.25">
      <c r="C61" s="73"/>
      <c r="D61" s="73"/>
      <c r="E61" s="73"/>
      <c r="F61" s="73"/>
      <c r="G61" s="162"/>
      <c r="H61" s="162"/>
      <c r="I61" s="162"/>
    </row>
  </sheetData>
  <mergeCells count="8">
    <mergeCell ref="G2:H2"/>
    <mergeCell ref="E5:F5"/>
    <mergeCell ref="G5:G6"/>
    <mergeCell ref="A5:A6"/>
    <mergeCell ref="B5:B6"/>
    <mergeCell ref="C5:C6"/>
    <mergeCell ref="D5:D6"/>
    <mergeCell ref="H5:I5"/>
  </mergeCells>
  <phoneticPr fontId="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view="pageBreakPreview" zoomScaleNormal="100" zoomScaleSheetLayoutView="100" workbookViewId="0">
      <selection activeCell="F16" sqref="F16"/>
    </sheetView>
  </sheetViews>
  <sheetFormatPr defaultRowHeight="18.75" x14ac:dyDescent="0.3"/>
  <cols>
    <col min="1" max="1" width="5.28515625" style="59" customWidth="1"/>
    <col min="2" max="2" width="42.85546875" style="59" customWidth="1"/>
    <col min="3" max="3" width="20" style="59" customWidth="1"/>
    <col min="4" max="4" width="17.85546875" style="59" customWidth="1"/>
    <col min="5" max="5" width="19" style="59" customWidth="1"/>
    <col min="6" max="6" width="18.5703125" style="161" customWidth="1"/>
    <col min="7" max="7" width="20.28515625" style="161" customWidth="1"/>
    <col min="8" max="8" width="16.85546875" style="161" customWidth="1"/>
    <col min="9" max="9" width="9.140625" style="59"/>
    <col min="10" max="11" width="9.85546875" style="59" bestFit="1" customWidth="1"/>
    <col min="12" max="12" width="15.85546875" style="59" bestFit="1" customWidth="1"/>
    <col min="13" max="16384" width="9.140625" style="59"/>
  </cols>
  <sheetData>
    <row r="1" spans="1:12" x14ac:dyDescent="0.3">
      <c r="F1" s="166"/>
      <c r="G1" s="166"/>
      <c r="H1" s="169" t="s">
        <v>262</v>
      </c>
    </row>
    <row r="2" spans="1:12" x14ac:dyDescent="0.3">
      <c r="F2" s="166"/>
      <c r="G2" s="166"/>
      <c r="H2" s="166"/>
    </row>
    <row r="3" spans="1:12" x14ac:dyDescent="0.3">
      <c r="A3" s="151" t="s">
        <v>259</v>
      </c>
      <c r="B3" s="60"/>
      <c r="C3" s="60"/>
      <c r="D3" s="60"/>
      <c r="E3" s="60"/>
      <c r="F3" s="170"/>
      <c r="G3" s="170"/>
      <c r="H3" s="166"/>
    </row>
    <row r="4" spans="1:12" x14ac:dyDescent="0.3">
      <c r="F4" s="166"/>
      <c r="G4" s="169" t="s">
        <v>137</v>
      </c>
      <c r="H4" s="166"/>
    </row>
    <row r="5" spans="1:12" ht="18.75" customHeight="1" x14ac:dyDescent="0.3">
      <c r="A5" s="200" t="s">
        <v>131</v>
      </c>
      <c r="B5" s="200" t="s">
        <v>132</v>
      </c>
      <c r="C5" s="198" t="s">
        <v>141</v>
      </c>
      <c r="D5" s="206" t="s">
        <v>174</v>
      </c>
      <c r="E5" s="206"/>
      <c r="F5" s="204" t="s">
        <v>140</v>
      </c>
      <c r="G5" s="202" t="s">
        <v>194</v>
      </c>
      <c r="H5" s="203"/>
    </row>
    <row r="6" spans="1:12" ht="131.25" customHeight="1" x14ac:dyDescent="0.3">
      <c r="A6" s="201"/>
      <c r="B6" s="201"/>
      <c r="C6" s="199"/>
      <c r="D6" s="173" t="s">
        <v>139</v>
      </c>
      <c r="E6" s="173" t="s">
        <v>245</v>
      </c>
      <c r="F6" s="205"/>
      <c r="G6" s="173" t="s">
        <v>246</v>
      </c>
      <c r="H6" s="173" t="s">
        <v>250</v>
      </c>
    </row>
    <row r="7" spans="1:12" hidden="1" x14ac:dyDescent="0.3">
      <c r="A7" s="148">
        <v>1</v>
      </c>
      <c r="B7" s="63" t="s">
        <v>166</v>
      </c>
      <c r="C7" s="188">
        <v>0</v>
      </c>
      <c r="D7" s="188">
        <v>0</v>
      </c>
      <c r="E7" s="188">
        <v>0</v>
      </c>
      <c r="F7" s="188">
        <v>0</v>
      </c>
      <c r="G7" s="188"/>
      <c r="H7" s="189"/>
      <c r="I7" s="65"/>
    </row>
    <row r="8" spans="1:12" x14ac:dyDescent="0.3">
      <c r="A8" s="148">
        <v>1</v>
      </c>
      <c r="B8" s="63" t="s">
        <v>229</v>
      </c>
      <c r="C8" s="188">
        <f>D8+F8</f>
        <v>397.47499999999997</v>
      </c>
      <c r="D8" s="188">
        <v>18.399999999999999</v>
      </c>
      <c r="E8" s="188"/>
      <c r="F8" s="188">
        <v>379.07499999999999</v>
      </c>
      <c r="G8" s="188">
        <f>F8-H8</f>
        <v>379.07499999999999</v>
      </c>
      <c r="H8" s="189"/>
      <c r="I8" s="65"/>
      <c r="J8" s="65"/>
      <c r="K8" s="65"/>
    </row>
    <row r="9" spans="1:12" x14ac:dyDescent="0.3">
      <c r="A9" s="148">
        <v>2</v>
      </c>
      <c r="B9" s="63" t="s">
        <v>249</v>
      </c>
      <c r="C9" s="188">
        <f t="shared" ref="C9:C12" si="0">D9+F9</f>
        <v>5277.9299999999994</v>
      </c>
      <c r="D9" s="190">
        <v>26.74</v>
      </c>
      <c r="E9" s="190"/>
      <c r="F9" s="190">
        <v>5251.19</v>
      </c>
      <c r="G9" s="188">
        <f>F9-H9</f>
        <v>5251.19</v>
      </c>
      <c r="H9" s="189"/>
      <c r="I9" s="65"/>
    </row>
    <row r="10" spans="1:12" x14ac:dyDescent="0.3">
      <c r="A10" s="148">
        <v>3</v>
      </c>
      <c r="B10" s="66" t="s">
        <v>247</v>
      </c>
      <c r="C10" s="188">
        <f t="shared" si="0"/>
        <v>459539.48699999996</v>
      </c>
      <c r="D10" s="190">
        <v>44370.85</v>
      </c>
      <c r="E10" s="190"/>
      <c r="F10" s="190">
        <f>415073.147+H10</f>
        <v>415168.63699999999</v>
      </c>
      <c r="G10" s="188">
        <f>F10-H10</f>
        <v>415073.147</v>
      </c>
      <c r="H10" s="191">
        <v>95.49</v>
      </c>
      <c r="I10" s="65"/>
    </row>
    <row r="11" spans="1:12" x14ac:dyDescent="0.3">
      <c r="A11" s="148">
        <v>4</v>
      </c>
      <c r="B11" s="66" t="s">
        <v>170</v>
      </c>
      <c r="C11" s="188">
        <f t="shared" si="0"/>
        <v>290.83199999999999</v>
      </c>
      <c r="D11" s="190">
        <v>57.54</v>
      </c>
      <c r="E11" s="190"/>
      <c r="F11" s="190">
        <v>233.292</v>
      </c>
      <c r="G11" s="188">
        <f>F11-H11</f>
        <v>233.292</v>
      </c>
      <c r="H11" s="189"/>
      <c r="I11" s="65"/>
    </row>
    <row r="12" spans="1:12" x14ac:dyDescent="0.3">
      <c r="A12" s="149">
        <v>5</v>
      </c>
      <c r="B12" s="66" t="s">
        <v>248</v>
      </c>
      <c r="C12" s="188">
        <f t="shared" si="0"/>
        <v>653.21299999999997</v>
      </c>
      <c r="D12" s="190">
        <v>0</v>
      </c>
      <c r="E12" s="190"/>
      <c r="F12" s="190">
        <v>653.21299999999997</v>
      </c>
      <c r="G12" s="188">
        <f>F12-H12</f>
        <v>653.21299999999997</v>
      </c>
      <c r="H12" s="189"/>
      <c r="I12" s="65"/>
    </row>
    <row r="13" spans="1:12" s="70" customFormat="1" x14ac:dyDescent="0.3">
      <c r="A13" s="150">
        <v>6</v>
      </c>
      <c r="B13" s="68" t="s">
        <v>172</v>
      </c>
      <c r="C13" s="192">
        <f>SUM(C7:C12)</f>
        <v>466158.93699999998</v>
      </c>
      <c r="D13" s="192">
        <f>SUM(D7:D12)</f>
        <v>44473.53</v>
      </c>
      <c r="E13" s="192"/>
      <c r="F13" s="192">
        <f>SUM(F7:F12)</f>
        <v>421685.40700000001</v>
      </c>
      <c r="G13" s="193">
        <f>SUM(G8:G12)</f>
        <v>421589.91700000002</v>
      </c>
      <c r="H13" s="194">
        <f>F13-G13</f>
        <v>95.489999999990687</v>
      </c>
      <c r="I13" s="65"/>
      <c r="L13" s="172"/>
    </row>
    <row r="14" spans="1:12" x14ac:dyDescent="0.3">
      <c r="F14" s="184"/>
      <c r="G14" s="166"/>
      <c r="H14" s="166"/>
    </row>
    <row r="15" spans="1:12" x14ac:dyDescent="0.3">
      <c r="F15" s="166"/>
      <c r="G15" s="166"/>
      <c r="H15" s="166"/>
    </row>
    <row r="16" spans="1:12" x14ac:dyDescent="0.3">
      <c r="B16" s="59" t="s">
        <v>265</v>
      </c>
      <c r="F16" s="171" t="s">
        <v>264</v>
      </c>
      <c r="G16" s="166"/>
      <c r="H16" s="166"/>
    </row>
    <row r="17" spans="6:8" x14ac:dyDescent="0.3">
      <c r="F17" s="166"/>
      <c r="G17" s="166"/>
      <c r="H17" s="166"/>
    </row>
    <row r="18" spans="6:8" x14ac:dyDescent="0.3">
      <c r="F18" s="166"/>
      <c r="G18" s="171"/>
      <c r="H18" s="166"/>
    </row>
    <row r="19" spans="6:8" x14ac:dyDescent="0.3">
      <c r="F19" s="166"/>
      <c r="G19" s="171"/>
      <c r="H19" s="166"/>
    </row>
    <row r="23" spans="6:8" x14ac:dyDescent="0.3">
      <c r="G23" s="163"/>
    </row>
    <row r="26" spans="6:8" x14ac:dyDescent="0.3">
      <c r="G26" s="164"/>
    </row>
  </sheetData>
  <mergeCells count="6">
    <mergeCell ref="G5:H5"/>
    <mergeCell ref="F5:F6"/>
    <mergeCell ref="A5:A6"/>
    <mergeCell ref="B5:B6"/>
    <mergeCell ref="D5:E5"/>
    <mergeCell ref="C5:C6"/>
  </mergeCells>
  <phoneticPr fontId="0" type="noConversion"/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view="pageBreakPreview" topLeftCell="A38" zoomScaleNormal="100" zoomScaleSheetLayoutView="100" workbookViewId="0">
      <selection activeCell="H49" sqref="H49"/>
    </sheetView>
  </sheetViews>
  <sheetFormatPr defaultRowHeight="15.75" outlineLevelRow="1" x14ac:dyDescent="0.25"/>
  <cols>
    <col min="1" max="1" width="6" style="2" customWidth="1"/>
    <col min="2" max="2" width="43.5703125" style="2" customWidth="1"/>
    <col min="3" max="4" width="20.5703125" style="2" customWidth="1"/>
    <col min="5" max="5" width="21.5703125" style="2" customWidth="1"/>
    <col min="6" max="6" width="14.7109375" style="2" customWidth="1"/>
    <col min="7" max="8" width="15.42578125" style="2" customWidth="1"/>
    <col min="9" max="9" width="15.85546875" style="2" customWidth="1"/>
    <col min="10" max="10" width="15.42578125" style="2" customWidth="1"/>
    <col min="11" max="11" width="16.28515625" style="2" customWidth="1"/>
    <col min="12" max="12" width="14.5703125" style="2" customWidth="1"/>
    <col min="13" max="13" width="9.140625" style="2"/>
    <col min="14" max="14" width="12.42578125" style="2" bestFit="1" customWidth="1"/>
    <col min="15" max="16384" width="9.140625" style="2"/>
  </cols>
  <sheetData>
    <row r="1" spans="1:12" x14ac:dyDescent="0.25">
      <c r="K1" s="18" t="s">
        <v>143</v>
      </c>
    </row>
    <row r="2" spans="1:12" x14ac:dyDescent="0.25">
      <c r="K2" s="18" t="s">
        <v>130</v>
      </c>
    </row>
    <row r="3" spans="1:12" ht="36.75" customHeight="1" x14ac:dyDescent="0.25">
      <c r="A3" s="221" t="s">
        <v>164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 ht="18.75" x14ac:dyDescent="0.25">
      <c r="A4" s="19"/>
    </row>
    <row r="5" spans="1:12" x14ac:dyDescent="0.25">
      <c r="A5" s="5" t="s">
        <v>36</v>
      </c>
      <c r="C5" s="29"/>
      <c r="D5" s="29"/>
    </row>
    <row r="6" spans="1:12" x14ac:dyDescent="0.25">
      <c r="A6" s="26" t="s">
        <v>144</v>
      </c>
      <c r="B6" s="25"/>
    </row>
    <row r="7" spans="1:12" ht="15.75" customHeight="1" x14ac:dyDescent="0.25">
      <c r="A7" s="207" t="s">
        <v>34</v>
      </c>
      <c r="B7" s="219" t="s">
        <v>0</v>
      </c>
      <c r="C7" s="220" t="s">
        <v>35</v>
      </c>
      <c r="D7" s="220"/>
      <c r="E7" s="220"/>
      <c r="F7" s="22"/>
    </row>
    <row r="8" spans="1:12" ht="60" customHeight="1" x14ac:dyDescent="0.25">
      <c r="A8" s="207"/>
      <c r="B8" s="207"/>
      <c r="C8" s="27" t="s">
        <v>159</v>
      </c>
      <c r="D8" s="46" t="s">
        <v>160</v>
      </c>
      <c r="E8" s="28" t="s">
        <v>161</v>
      </c>
    </row>
    <row r="9" spans="1:12" ht="31.5" x14ac:dyDescent="0.25">
      <c r="A9" s="102" t="s">
        <v>1</v>
      </c>
      <c r="B9" s="102" t="s">
        <v>2</v>
      </c>
      <c r="C9" s="103">
        <v>3637549</v>
      </c>
      <c r="D9" s="104">
        <f>[2]ТАБЛИЦА!$F$8</f>
        <v>4421594.8600000003</v>
      </c>
      <c r="E9" s="105"/>
      <c r="F9" s="25"/>
    </row>
    <row r="10" spans="1:12" x14ac:dyDescent="0.25">
      <c r="A10" s="102" t="s">
        <v>3</v>
      </c>
      <c r="B10" s="102" t="s">
        <v>4</v>
      </c>
      <c r="C10" s="103">
        <v>103653384</v>
      </c>
      <c r="D10" s="104">
        <f>[3]ТАБЛИЦА!$F$24</f>
        <v>144285105</v>
      </c>
      <c r="E10" s="105"/>
      <c r="F10" s="25"/>
    </row>
    <row r="11" spans="1:12" x14ac:dyDescent="0.25">
      <c r="A11" s="102" t="s">
        <v>5</v>
      </c>
      <c r="B11" s="102" t="s">
        <v>6</v>
      </c>
      <c r="C11" s="103">
        <v>102106490</v>
      </c>
      <c r="D11" s="104">
        <f>[2]ТАБЛИЦА!$F$21</f>
        <v>144288753.03</v>
      </c>
      <c r="E11" s="105"/>
      <c r="F11" s="25"/>
    </row>
    <row r="12" spans="1:12" ht="63" x14ac:dyDescent="0.25">
      <c r="A12" s="102" t="s">
        <v>7</v>
      </c>
      <c r="B12" s="102" t="s">
        <v>165</v>
      </c>
      <c r="C12" s="103">
        <v>2052913</v>
      </c>
      <c r="D12" s="104">
        <f>D13+D14+D15</f>
        <v>2727601.8066799999</v>
      </c>
      <c r="E12" s="105"/>
      <c r="F12" s="25"/>
    </row>
    <row r="13" spans="1:12" outlineLevel="1" x14ac:dyDescent="0.25">
      <c r="A13" s="106" t="s">
        <v>179</v>
      </c>
      <c r="B13" s="107" t="s">
        <v>177</v>
      </c>
      <c r="C13" s="108"/>
      <c r="D13" s="109">
        <f>[2]ТАБЛИЦА!$F$33</f>
        <v>1853000</v>
      </c>
      <c r="E13" s="110"/>
      <c r="F13" s="25"/>
    </row>
    <row r="14" spans="1:12" ht="31.5" outlineLevel="1" x14ac:dyDescent="0.25">
      <c r="A14" s="106" t="s">
        <v>180</v>
      </c>
      <c r="B14" s="107" t="s">
        <v>178</v>
      </c>
      <c r="C14" s="108"/>
      <c r="D14" s="109">
        <f>[2]ТАБЛИЦА!$F$34</f>
        <v>58301.806679999994</v>
      </c>
      <c r="E14" s="110"/>
      <c r="F14" s="25"/>
    </row>
    <row r="15" spans="1:12" outlineLevel="1" x14ac:dyDescent="0.25">
      <c r="A15" s="106"/>
      <c r="B15" s="107" t="s">
        <v>236</v>
      </c>
      <c r="C15" s="108"/>
      <c r="D15" s="111">
        <f>'[3]22_Бойлер_Щепкина,19'!$E$36</f>
        <v>816300</v>
      </c>
      <c r="E15" s="110"/>
      <c r="F15" s="25"/>
    </row>
    <row r="16" spans="1:12" ht="47.25" x14ac:dyDescent="0.25">
      <c r="A16" s="102" t="s">
        <v>8</v>
      </c>
      <c r="B16" s="102" t="s">
        <v>9</v>
      </c>
      <c r="C16" s="103">
        <f>C17+C18+C19+C20+C21+C22</f>
        <v>1733071</v>
      </c>
      <c r="D16" s="103">
        <f>D17+D18+D19+D20+D21+D22</f>
        <v>1065251.9200000002</v>
      </c>
      <c r="E16" s="112">
        <f>E17+E18+E19+E20+E21+E22</f>
        <v>0</v>
      </c>
      <c r="F16" s="25"/>
    </row>
    <row r="17" spans="1:5" x14ac:dyDescent="0.25">
      <c r="A17" s="3" t="s">
        <v>10</v>
      </c>
      <c r="B17" s="3" t="s">
        <v>11</v>
      </c>
      <c r="C17" s="44"/>
      <c r="D17" s="30"/>
      <c r="E17" s="31"/>
    </row>
    <row r="18" spans="1:5" ht="31.5" x14ac:dyDescent="0.25">
      <c r="A18" s="3" t="s">
        <v>12</v>
      </c>
      <c r="B18" s="3" t="s">
        <v>13</v>
      </c>
      <c r="C18" s="44"/>
      <c r="D18" s="30"/>
      <c r="E18" s="31"/>
    </row>
    <row r="19" spans="1:5" x14ac:dyDescent="0.25">
      <c r="A19" s="3" t="s">
        <v>14</v>
      </c>
      <c r="B19" s="3" t="s">
        <v>15</v>
      </c>
      <c r="C19" s="44"/>
      <c r="D19" s="30"/>
      <c r="E19" s="31"/>
    </row>
    <row r="20" spans="1:5" ht="47.25" x14ac:dyDescent="0.25">
      <c r="A20" s="3" t="s">
        <v>16</v>
      </c>
      <c r="B20" s="3" t="s">
        <v>17</v>
      </c>
      <c r="C20" s="44"/>
      <c r="D20" s="30"/>
      <c r="E20" s="31"/>
    </row>
    <row r="21" spans="1:5" ht="47.25" x14ac:dyDescent="0.25">
      <c r="A21" s="3" t="s">
        <v>18</v>
      </c>
      <c r="B21" s="3" t="s">
        <v>19</v>
      </c>
      <c r="C21" s="44"/>
      <c r="D21" s="30"/>
      <c r="E21" s="31"/>
    </row>
    <row r="22" spans="1:5" ht="31.5" x14ac:dyDescent="0.25">
      <c r="A22" s="40" t="s">
        <v>20</v>
      </c>
      <c r="B22" s="40" t="s">
        <v>181</v>
      </c>
      <c r="C22" s="45">
        <f>[2]ТАБЛИЦА!$E$35</f>
        <v>1733071</v>
      </c>
      <c r="D22" s="41">
        <f>[2]ТАБЛИЦА!$F$35</f>
        <v>1065251.9200000002</v>
      </c>
      <c r="E22" s="42"/>
    </row>
    <row r="23" spans="1:5" x14ac:dyDescent="0.25">
      <c r="A23" s="3" t="s">
        <v>21</v>
      </c>
      <c r="B23" s="3" t="s">
        <v>22</v>
      </c>
      <c r="C23" s="44"/>
      <c r="D23" s="30"/>
      <c r="E23" s="31"/>
    </row>
    <row r="24" spans="1:5" x14ac:dyDescent="0.25">
      <c r="A24" s="3" t="s">
        <v>23</v>
      </c>
      <c r="B24" s="3" t="s">
        <v>24</v>
      </c>
      <c r="C24" s="44"/>
      <c r="D24" s="30"/>
      <c r="E24" s="31"/>
    </row>
    <row r="25" spans="1:5" x14ac:dyDescent="0.25">
      <c r="A25" s="3" t="s">
        <v>25</v>
      </c>
      <c r="B25" s="3" t="s">
        <v>26</v>
      </c>
      <c r="C25" s="44"/>
      <c r="D25" s="30"/>
      <c r="E25" s="31"/>
    </row>
    <row r="26" spans="1:5" x14ac:dyDescent="0.25">
      <c r="A26" s="40" t="s">
        <v>27</v>
      </c>
      <c r="B26" s="40" t="s">
        <v>28</v>
      </c>
      <c r="C26" s="45">
        <f>[2]ТАБЛИЦА!$E$37</f>
        <v>165936</v>
      </c>
      <c r="D26" s="41">
        <f>[2]ТАБЛИЦА!$F$37</f>
        <v>1706464.77</v>
      </c>
      <c r="E26" s="42"/>
    </row>
    <row r="27" spans="1:5" x14ac:dyDescent="0.25">
      <c r="A27" s="40" t="s">
        <v>29</v>
      </c>
      <c r="B27" s="40" t="s">
        <v>30</v>
      </c>
      <c r="C27" s="45">
        <f>C28+C29+C30+C31+C35</f>
        <v>180026255.95999998</v>
      </c>
      <c r="D27" s="45">
        <f>D28+D29+D30+D31+D35</f>
        <v>217886203.54776329</v>
      </c>
      <c r="E27" s="55">
        <f>E28+E29+E30+E31+E35</f>
        <v>0</v>
      </c>
    </row>
    <row r="28" spans="1:5" ht="31.5" x14ac:dyDescent="0.25">
      <c r="A28" s="39" t="s">
        <v>31</v>
      </c>
      <c r="B28" s="35" t="s">
        <v>182</v>
      </c>
      <c r="C28" s="44">
        <f>[2]ТАБЛИЦА!$E$42</f>
        <v>1321002</v>
      </c>
      <c r="D28" s="30">
        <f>[2]ТАБЛИЦА!$F$42</f>
        <v>1591355.9799999997</v>
      </c>
      <c r="E28" s="31"/>
    </row>
    <row r="29" spans="1:5" x14ac:dyDescent="0.25">
      <c r="A29" s="36" t="s">
        <v>32</v>
      </c>
      <c r="B29" s="35" t="s">
        <v>183</v>
      </c>
      <c r="C29" s="44">
        <f>[2]ТАБЛИЦА!$E$43</f>
        <v>31952</v>
      </c>
      <c r="D29" s="30">
        <f>[2]ТАБЛИЦА!$F$43</f>
        <v>19696.143149999996</v>
      </c>
      <c r="E29" s="31"/>
    </row>
    <row r="30" spans="1:5" x14ac:dyDescent="0.25">
      <c r="A30" s="36" t="s">
        <v>102</v>
      </c>
      <c r="B30" s="35" t="s">
        <v>184</v>
      </c>
      <c r="C30" s="44">
        <f>[2]ТАБЛИЦА!$E$44</f>
        <v>116364041</v>
      </c>
      <c r="D30" s="30">
        <f>[2]ТАБЛИЦА!$F$44</f>
        <v>123336425.80465494</v>
      </c>
      <c r="E30" s="31"/>
    </row>
    <row r="31" spans="1:5" x14ac:dyDescent="0.25">
      <c r="A31" s="36" t="s">
        <v>190</v>
      </c>
      <c r="B31" s="35" t="s">
        <v>185</v>
      </c>
      <c r="C31" s="44">
        <f>[2]ТАБЛИЦА!$E$45+5504.96</f>
        <v>1689255.96</v>
      </c>
      <c r="D31" s="30">
        <f>D32+D33+D34</f>
        <v>1653845.2635575</v>
      </c>
      <c r="E31" s="31"/>
    </row>
    <row r="32" spans="1:5" ht="31.5" outlineLevel="1" x14ac:dyDescent="0.25">
      <c r="A32" s="36"/>
      <c r="B32" s="38" t="s">
        <v>186</v>
      </c>
      <c r="C32" s="44"/>
      <c r="D32" s="30">
        <f>[2]ТАБЛИЦА!$F$46</f>
        <v>875298.23142749991</v>
      </c>
      <c r="E32" s="31"/>
    </row>
    <row r="33" spans="1:8" outlineLevel="1" x14ac:dyDescent="0.25">
      <c r="A33" s="36"/>
      <c r="B33" s="38" t="s">
        <v>187</v>
      </c>
      <c r="C33" s="44"/>
      <c r="D33" s="30">
        <f>[2]ТАБЛИЦА!$F$47</f>
        <v>642720.44311999995</v>
      </c>
      <c r="E33" s="31"/>
    </row>
    <row r="34" spans="1:8" outlineLevel="1" x14ac:dyDescent="0.25">
      <c r="A34" s="36"/>
      <c r="B34" s="38" t="s">
        <v>188</v>
      </c>
      <c r="C34" s="44"/>
      <c r="D34" s="30">
        <f>[2]ТАБЛИЦА!$F$48</f>
        <v>135826.58901</v>
      </c>
      <c r="E34" s="31"/>
    </row>
    <row r="35" spans="1:8" ht="31.5" x14ac:dyDescent="0.25">
      <c r="A35" s="37" t="s">
        <v>191</v>
      </c>
      <c r="B35" s="35" t="s">
        <v>189</v>
      </c>
      <c r="C35" s="32">
        <f>[2]ТАБЛИЦА!$E$51</f>
        <v>60620005</v>
      </c>
      <c r="D35" s="30">
        <f>[2]ТАБЛИЦА!$F$51</f>
        <v>91284880.356400862</v>
      </c>
      <c r="E35" s="31"/>
    </row>
    <row r="36" spans="1:8" ht="31.5" x14ac:dyDescent="0.25">
      <c r="A36" s="113"/>
      <c r="B36" s="102" t="s">
        <v>33</v>
      </c>
      <c r="C36" s="103">
        <f>C9+C10+C11+C12+C16+C26+C27</f>
        <v>393375598.95999998</v>
      </c>
      <c r="D36" s="103">
        <f>D9+D10+D11+D12+D16+D26+D27</f>
        <v>516380974.9344433</v>
      </c>
      <c r="E36" s="112">
        <f>E9+E10+E11+E12+E16+E26+E27</f>
        <v>0</v>
      </c>
    </row>
    <row r="37" spans="1:8" x14ac:dyDescent="0.25">
      <c r="A37" s="11" t="s">
        <v>156</v>
      </c>
      <c r="B37" s="10"/>
      <c r="C37" s="10"/>
      <c r="D37" s="10"/>
      <c r="E37" s="10"/>
      <c r="F37" s="10"/>
    </row>
    <row r="38" spans="1:8" x14ac:dyDescent="0.25">
      <c r="A38" s="11"/>
      <c r="B38" s="10"/>
      <c r="C38" s="10"/>
      <c r="D38" s="10"/>
      <c r="E38" s="10"/>
      <c r="F38" s="10"/>
    </row>
    <row r="39" spans="1:8" x14ac:dyDescent="0.25">
      <c r="A39" s="11"/>
      <c r="B39" s="118"/>
      <c r="C39" s="118"/>
      <c r="D39" s="118"/>
      <c r="E39" s="10"/>
      <c r="F39" s="10"/>
    </row>
    <row r="40" spans="1:8" x14ac:dyDescent="0.25">
      <c r="A40" s="11"/>
      <c r="B40" s="118"/>
      <c r="C40" s="118"/>
      <c r="D40" s="118"/>
      <c r="E40" s="10"/>
      <c r="F40" s="10"/>
    </row>
    <row r="41" spans="1:8" x14ac:dyDescent="0.25">
      <c r="B41" s="118" t="s">
        <v>240</v>
      </c>
      <c r="C41" s="119"/>
      <c r="D41" s="118" t="s">
        <v>241</v>
      </c>
    </row>
    <row r="42" spans="1:8" x14ac:dyDescent="0.25">
      <c r="A42" s="5" t="s">
        <v>37</v>
      </c>
      <c r="H42" s="29"/>
    </row>
    <row r="44" spans="1:8" x14ac:dyDescent="0.25">
      <c r="A44" s="207" t="s">
        <v>34</v>
      </c>
      <c r="B44" s="207" t="s">
        <v>38</v>
      </c>
      <c r="C44" s="207" t="s">
        <v>50</v>
      </c>
      <c r="D44" s="207" t="s">
        <v>51</v>
      </c>
      <c r="E44" s="207"/>
      <c r="F44" s="207"/>
    </row>
    <row r="45" spans="1:8" x14ac:dyDescent="0.25">
      <c r="A45" s="207"/>
      <c r="B45" s="207"/>
      <c r="C45" s="207"/>
      <c r="D45" s="1">
        <v>2016</v>
      </c>
      <c r="E45" s="1">
        <v>2017</v>
      </c>
      <c r="F45" s="1">
        <v>2018</v>
      </c>
    </row>
    <row r="46" spans="1:8" ht="31.5" x14ac:dyDescent="0.25">
      <c r="A46" s="3" t="s">
        <v>1</v>
      </c>
      <c r="B46" s="3" t="s">
        <v>39</v>
      </c>
      <c r="C46" s="4"/>
      <c r="D46" s="4"/>
      <c r="E46" s="4"/>
      <c r="F46" s="4"/>
    </row>
    <row r="47" spans="1:8" ht="31.5" x14ac:dyDescent="0.25">
      <c r="A47" s="3" t="s">
        <v>3</v>
      </c>
      <c r="B47" s="3" t="s">
        <v>157</v>
      </c>
      <c r="C47" s="3"/>
      <c r="D47" s="3"/>
      <c r="E47" s="4"/>
      <c r="F47" s="4"/>
    </row>
    <row r="48" spans="1:8" ht="31.5" x14ac:dyDescent="0.25">
      <c r="A48" s="3" t="s">
        <v>5</v>
      </c>
      <c r="B48" s="3" t="s">
        <v>41</v>
      </c>
      <c r="C48" s="4"/>
      <c r="D48" s="4"/>
      <c r="E48" s="4"/>
      <c r="F48" s="4"/>
    </row>
    <row r="49" spans="1:10" ht="63" x14ac:dyDescent="0.25">
      <c r="A49" s="144" t="s">
        <v>42</v>
      </c>
      <c r="B49" s="144" t="s">
        <v>43</v>
      </c>
      <c r="C49" s="144" t="s">
        <v>44</v>
      </c>
      <c r="D49" s="144">
        <v>3214.71</v>
      </c>
      <c r="E49" s="144">
        <v>3214.71</v>
      </c>
      <c r="F49" s="144">
        <v>3214.71</v>
      </c>
    </row>
    <row r="50" spans="1:10" ht="31.5" x14ac:dyDescent="0.3">
      <c r="A50" s="3" t="s">
        <v>45</v>
      </c>
      <c r="B50" s="3" t="s">
        <v>46</v>
      </c>
      <c r="C50" s="3" t="s">
        <v>47</v>
      </c>
      <c r="D50" s="66">
        <v>1019.915</v>
      </c>
      <c r="E50" s="66">
        <v>1019.915</v>
      </c>
      <c r="F50" s="66">
        <v>1019.915</v>
      </c>
    </row>
    <row r="51" spans="1:10" ht="31.5" x14ac:dyDescent="0.25">
      <c r="A51" s="3" t="s">
        <v>7</v>
      </c>
      <c r="B51" s="3" t="s">
        <v>48</v>
      </c>
      <c r="C51" s="4"/>
      <c r="D51" s="4"/>
      <c r="E51" s="4"/>
      <c r="F51" s="4"/>
    </row>
    <row r="52" spans="1:10" ht="31.5" x14ac:dyDescent="0.25">
      <c r="A52" s="40" t="s">
        <v>8</v>
      </c>
      <c r="B52" s="40" t="s">
        <v>49</v>
      </c>
      <c r="C52" s="40" t="s">
        <v>52</v>
      </c>
      <c r="D52" s="72">
        <f>D36</f>
        <v>516380974.9344433</v>
      </c>
      <c r="E52" s="43"/>
      <c r="F52" s="43"/>
    </row>
    <row r="53" spans="1:10" x14ac:dyDescent="0.25">
      <c r="A53" s="120"/>
      <c r="B53" s="120"/>
      <c r="C53" s="120"/>
      <c r="D53" s="121"/>
      <c r="E53" s="122"/>
      <c r="F53" s="122"/>
    </row>
    <row r="54" spans="1:10" x14ac:dyDescent="0.25">
      <c r="A54" s="120"/>
      <c r="B54" s="47" t="s">
        <v>240</v>
      </c>
      <c r="C54" s="47"/>
      <c r="D54" s="123" t="s">
        <v>241</v>
      </c>
      <c r="E54" s="122"/>
      <c r="F54" s="122"/>
    </row>
    <row r="56" spans="1:10" x14ac:dyDescent="0.25">
      <c r="A56" s="5" t="s">
        <v>76</v>
      </c>
      <c r="C56" s="29"/>
      <c r="D56" s="5"/>
    </row>
    <row r="57" spans="1:10" x14ac:dyDescent="0.25">
      <c r="A57" s="25" t="s">
        <v>144</v>
      </c>
      <c r="B57" s="25"/>
      <c r="G57" s="25"/>
      <c r="H57" s="25"/>
      <c r="I57" s="25"/>
      <c r="J57" s="25"/>
    </row>
    <row r="58" spans="1:10" ht="15.75" customHeight="1" x14ac:dyDescent="0.25">
      <c r="A58" s="207" t="s">
        <v>34</v>
      </c>
      <c r="B58" s="219" t="s">
        <v>0</v>
      </c>
      <c r="C58" s="220" t="s">
        <v>35</v>
      </c>
      <c r="D58" s="220"/>
      <c r="E58" s="220"/>
      <c r="F58" s="220"/>
      <c r="G58" s="220"/>
      <c r="H58" s="220"/>
      <c r="I58" s="220"/>
      <c r="J58" s="22"/>
    </row>
    <row r="59" spans="1:10" ht="15.75" customHeight="1" x14ac:dyDescent="0.25">
      <c r="A59" s="207"/>
      <c r="B59" s="219"/>
      <c r="C59" s="215" t="s">
        <v>159</v>
      </c>
      <c r="D59" s="207" t="s">
        <v>79</v>
      </c>
      <c r="E59" s="207"/>
      <c r="F59" s="207" t="s">
        <v>80</v>
      </c>
      <c r="G59" s="207"/>
      <c r="H59" s="207" t="s">
        <v>162</v>
      </c>
      <c r="I59" s="207"/>
      <c r="J59" s="47"/>
    </row>
    <row r="60" spans="1:10" ht="52.5" customHeight="1" x14ac:dyDescent="0.25">
      <c r="A60" s="207"/>
      <c r="B60" s="219"/>
      <c r="C60" s="215"/>
      <c r="D60" s="23" t="s">
        <v>77</v>
      </c>
      <c r="E60" s="1" t="s">
        <v>78</v>
      </c>
      <c r="F60" s="23" t="s">
        <v>77</v>
      </c>
      <c r="G60" s="1" t="s">
        <v>78</v>
      </c>
      <c r="H60" s="23" t="s">
        <v>77</v>
      </c>
      <c r="I60" s="1" t="s">
        <v>78</v>
      </c>
      <c r="J60" s="49"/>
    </row>
    <row r="61" spans="1:10" ht="63" x14ac:dyDescent="0.25">
      <c r="A61" s="40" t="s">
        <v>53</v>
      </c>
      <c r="B61" s="74" t="s">
        <v>192</v>
      </c>
      <c r="C61" s="55">
        <f>[2]ТАБЛИЦА!$E$31</f>
        <v>2663583</v>
      </c>
      <c r="D61" s="41">
        <f>[2]ТАБЛИЦА!$F$31</f>
        <v>3583064.58291848</v>
      </c>
      <c r="E61" s="41"/>
      <c r="F61" s="41"/>
      <c r="G61" s="41"/>
      <c r="H61" s="41"/>
      <c r="I61" s="41"/>
      <c r="J61" s="49"/>
    </row>
    <row r="62" spans="1:10" x14ac:dyDescent="0.25">
      <c r="A62" s="3" t="s">
        <v>54</v>
      </c>
      <c r="B62" s="57" t="s">
        <v>28</v>
      </c>
      <c r="C62" s="56"/>
      <c r="D62" s="30"/>
      <c r="E62" s="30"/>
      <c r="F62" s="30"/>
      <c r="G62" s="30"/>
      <c r="H62" s="30"/>
      <c r="I62" s="30"/>
      <c r="J62" s="49"/>
    </row>
    <row r="63" spans="1:10" x14ac:dyDescent="0.25">
      <c r="A63" s="3" t="s">
        <v>55</v>
      </c>
      <c r="B63" s="57" t="s">
        <v>56</v>
      </c>
      <c r="C63" s="56"/>
      <c r="D63" s="30"/>
      <c r="E63" s="30"/>
      <c r="F63" s="30"/>
      <c r="G63" s="30"/>
      <c r="H63" s="30"/>
      <c r="I63" s="30"/>
      <c r="J63" s="49"/>
    </row>
    <row r="64" spans="1:10" ht="47.25" x14ac:dyDescent="0.25">
      <c r="A64" s="3" t="s">
        <v>57</v>
      </c>
      <c r="B64" s="57" t="s">
        <v>58</v>
      </c>
      <c r="C64" s="56"/>
      <c r="D64" s="30"/>
      <c r="E64" s="30"/>
      <c r="F64" s="30"/>
      <c r="G64" s="30"/>
      <c r="H64" s="30"/>
      <c r="I64" s="30"/>
      <c r="J64" s="49"/>
    </row>
    <row r="65" spans="1:10" ht="94.5" x14ac:dyDescent="0.25">
      <c r="A65" s="12" t="s">
        <v>81</v>
      </c>
      <c r="B65" s="57" t="s">
        <v>59</v>
      </c>
      <c r="C65" s="56"/>
      <c r="D65" s="30"/>
      <c r="E65" s="30"/>
      <c r="F65" s="30"/>
      <c r="G65" s="30"/>
      <c r="H65" s="30"/>
      <c r="I65" s="30"/>
      <c r="J65" s="49"/>
    </row>
    <row r="66" spans="1:10" ht="31.5" x14ac:dyDescent="0.25">
      <c r="A66" s="3" t="s">
        <v>60</v>
      </c>
      <c r="B66" s="57" t="s">
        <v>61</v>
      </c>
      <c r="C66" s="56"/>
      <c r="D66" s="30"/>
      <c r="E66" s="30"/>
      <c r="F66" s="30"/>
      <c r="G66" s="30"/>
      <c r="H66" s="30"/>
      <c r="I66" s="30"/>
      <c r="J66" s="49"/>
    </row>
    <row r="67" spans="1:10" ht="31.5" x14ac:dyDescent="0.25">
      <c r="A67" s="3" t="s">
        <v>62</v>
      </c>
      <c r="B67" s="57" t="s">
        <v>63</v>
      </c>
      <c r="C67" s="56"/>
      <c r="D67" s="30"/>
      <c r="E67" s="30"/>
      <c r="F67" s="30"/>
      <c r="G67" s="30"/>
      <c r="H67" s="30"/>
      <c r="I67" s="30"/>
      <c r="J67" s="49"/>
    </row>
    <row r="68" spans="1:10" x14ac:dyDescent="0.25">
      <c r="A68" s="40" t="s">
        <v>64</v>
      </c>
      <c r="B68" s="74" t="s">
        <v>65</v>
      </c>
      <c r="C68" s="55">
        <f>[2]ТАБЛИЦА!$E$22</f>
        <v>30836159</v>
      </c>
      <c r="D68" s="41">
        <f>[2]ТАБЛИЦА!$F$22</f>
        <v>43575203.415059991</v>
      </c>
      <c r="E68" s="41"/>
      <c r="F68" s="41"/>
      <c r="G68" s="41"/>
      <c r="H68" s="41"/>
      <c r="I68" s="41"/>
      <c r="J68" s="49"/>
    </row>
    <row r="69" spans="1:10" x14ac:dyDescent="0.25">
      <c r="A69" s="40" t="s">
        <v>66</v>
      </c>
      <c r="B69" s="74" t="s">
        <v>67</v>
      </c>
      <c r="C69" s="55">
        <f>[2]ТАБЛИЦА!$E$62</f>
        <v>16836768.890000001</v>
      </c>
      <c r="D69" s="41">
        <f>[2]ТАБЛИЦА!$F$62</f>
        <v>19400745.975375246</v>
      </c>
      <c r="E69" s="41"/>
      <c r="F69" s="41"/>
      <c r="G69" s="41"/>
      <c r="H69" s="41"/>
      <c r="I69" s="41"/>
      <c r="J69" s="49"/>
    </row>
    <row r="70" spans="1:10" ht="31.5" x14ac:dyDescent="0.25">
      <c r="A70" s="40" t="s">
        <v>68</v>
      </c>
      <c r="B70" s="74" t="s">
        <v>69</v>
      </c>
      <c r="C70" s="55">
        <f>[2]ТАБЛИЦА!$E$20</f>
        <v>29204794</v>
      </c>
      <c r="D70" s="41">
        <f>[2]ТАБЛИЦА!$F$20</f>
        <v>30826261.079999998</v>
      </c>
      <c r="E70" s="41"/>
      <c r="F70" s="41"/>
      <c r="G70" s="41"/>
      <c r="H70" s="41"/>
      <c r="I70" s="41"/>
      <c r="J70" s="49"/>
    </row>
    <row r="71" spans="1:10" ht="47.25" x14ac:dyDescent="0.25">
      <c r="A71" s="40" t="s">
        <v>70</v>
      </c>
      <c r="B71" s="74" t="s">
        <v>71</v>
      </c>
      <c r="C71" s="55">
        <f>[2]ТАБЛИЦА!$E$58</f>
        <v>39982682.82</v>
      </c>
      <c r="D71" s="41">
        <f>[2]ТАБЛИЦА!$F$58</f>
        <v>66624952.007448599</v>
      </c>
      <c r="E71" s="41"/>
      <c r="F71" s="41"/>
      <c r="G71" s="41"/>
      <c r="H71" s="41"/>
      <c r="I71" s="41"/>
      <c r="J71" s="49"/>
    </row>
    <row r="72" spans="1:10" x14ac:dyDescent="0.25">
      <c r="A72" s="4"/>
      <c r="B72" s="57" t="s">
        <v>72</v>
      </c>
      <c r="C72" s="56">
        <f>C61+C68+C69+C70+C71</f>
        <v>119523987.71000001</v>
      </c>
      <c r="D72" s="56">
        <f t="shared" ref="D72:I72" si="0">D61+D68+D69+D70+D71</f>
        <v>164010227.06080231</v>
      </c>
      <c r="E72" s="56">
        <f t="shared" si="0"/>
        <v>0</v>
      </c>
      <c r="F72" s="56">
        <f t="shared" si="0"/>
        <v>0</v>
      </c>
      <c r="G72" s="56">
        <f t="shared" si="0"/>
        <v>0</v>
      </c>
      <c r="H72" s="56">
        <f t="shared" si="0"/>
        <v>0</v>
      </c>
      <c r="I72" s="56">
        <f t="shared" si="0"/>
        <v>0</v>
      </c>
      <c r="J72" s="49"/>
    </row>
    <row r="73" spans="1:10" x14ac:dyDescent="0.25">
      <c r="A73" s="40" t="s">
        <v>3</v>
      </c>
      <c r="B73" s="74" t="s">
        <v>73</v>
      </c>
      <c r="C73" s="55">
        <f>[2]ТАБЛИЦА!$E$64</f>
        <v>2401564</v>
      </c>
      <c r="D73" s="41">
        <f>[2]ТАБЛИЦА!$F$64</f>
        <v>14576568.52431356</v>
      </c>
      <c r="E73" s="41"/>
      <c r="F73" s="41"/>
      <c r="G73" s="41"/>
      <c r="H73" s="41"/>
      <c r="I73" s="41"/>
      <c r="J73" s="49"/>
    </row>
    <row r="74" spans="1:10" ht="63" x14ac:dyDescent="0.25">
      <c r="A74" s="40" t="s">
        <v>5</v>
      </c>
      <c r="B74" s="74" t="s">
        <v>74</v>
      </c>
      <c r="C74" s="55">
        <f>[2]ТАБЛИЦА!$E$65</f>
        <v>66601126</v>
      </c>
      <c r="D74" s="41">
        <f>[2]ТАБЛИЦА!$F$65</f>
        <v>82533599.851564512</v>
      </c>
      <c r="E74" s="41"/>
      <c r="F74" s="41"/>
      <c r="G74" s="41"/>
      <c r="H74" s="41"/>
      <c r="I74" s="41"/>
      <c r="J74" s="49"/>
    </row>
    <row r="75" spans="1:10" x14ac:dyDescent="0.25">
      <c r="A75" s="40" t="s">
        <v>7</v>
      </c>
      <c r="B75" s="74" t="s">
        <v>75</v>
      </c>
      <c r="C75" s="55">
        <f>C72+C73+C74</f>
        <v>188526677.71000001</v>
      </c>
      <c r="D75" s="55">
        <f>D72+D73+D74</f>
        <v>261120395.43668038</v>
      </c>
      <c r="E75" s="55"/>
      <c r="F75" s="55">
        <f>F72+F73+F74</f>
        <v>0</v>
      </c>
      <c r="G75" s="55"/>
      <c r="H75" s="55">
        <f>H72+H73+H74</f>
        <v>0</v>
      </c>
      <c r="I75" s="55"/>
      <c r="J75" s="49"/>
    </row>
    <row r="76" spans="1:10" ht="15.75" customHeight="1" x14ac:dyDescent="0.25">
      <c r="A76" s="11" t="s">
        <v>156</v>
      </c>
      <c r="B76" s="9"/>
      <c r="C76" s="9"/>
      <c r="D76" s="9"/>
      <c r="E76" s="9"/>
      <c r="F76" s="9"/>
      <c r="G76" s="9"/>
      <c r="H76" s="9"/>
      <c r="I76" s="9"/>
    </row>
    <row r="77" spans="1:10" ht="15.75" customHeight="1" x14ac:dyDescent="0.25">
      <c r="A77" s="11"/>
      <c r="B77" s="9"/>
      <c r="C77" s="9"/>
      <c r="D77" s="9"/>
      <c r="E77" s="9"/>
      <c r="F77" s="9"/>
      <c r="G77" s="9"/>
      <c r="H77" s="9"/>
      <c r="I77" s="9"/>
    </row>
    <row r="78" spans="1:10" ht="15.75" customHeight="1" x14ac:dyDescent="0.25">
      <c r="A78" s="11"/>
      <c r="B78" s="47" t="s">
        <v>240</v>
      </c>
      <c r="C78" s="47"/>
      <c r="D78" s="123" t="s">
        <v>241</v>
      </c>
      <c r="E78" s="9"/>
      <c r="F78" s="9"/>
      <c r="G78" s="9"/>
      <c r="H78" s="9"/>
      <c r="I78" s="9"/>
    </row>
    <row r="80" spans="1:10" x14ac:dyDescent="0.25">
      <c r="A80" s="5" t="s">
        <v>82</v>
      </c>
      <c r="G80" s="29"/>
    </row>
    <row r="81" spans="1:10" x14ac:dyDescent="0.25">
      <c r="A81" s="25" t="s">
        <v>144</v>
      </c>
      <c r="B81" s="25"/>
      <c r="G81" s="25"/>
      <c r="H81" s="25"/>
      <c r="I81" s="25"/>
    </row>
    <row r="82" spans="1:10" ht="15.75" customHeight="1" x14ac:dyDescent="0.25">
      <c r="A82" s="207" t="s">
        <v>34</v>
      </c>
      <c r="B82" s="219" t="s">
        <v>0</v>
      </c>
      <c r="C82" s="220" t="s">
        <v>35</v>
      </c>
      <c r="D82" s="220"/>
      <c r="E82" s="220"/>
      <c r="F82" s="220"/>
      <c r="G82" s="220"/>
      <c r="H82" s="220"/>
      <c r="I82" s="220"/>
      <c r="J82" s="22"/>
    </row>
    <row r="83" spans="1:10" ht="15.75" customHeight="1" x14ac:dyDescent="0.25">
      <c r="A83" s="207"/>
      <c r="B83" s="207"/>
      <c r="C83" s="210" t="s">
        <v>163</v>
      </c>
      <c r="D83" s="217" t="s">
        <v>79</v>
      </c>
      <c r="E83" s="218"/>
      <c r="F83" s="217" t="s">
        <v>80</v>
      </c>
      <c r="G83" s="218"/>
      <c r="H83" s="217" t="s">
        <v>162</v>
      </c>
      <c r="I83" s="218"/>
    </row>
    <row r="84" spans="1:10" ht="63" x14ac:dyDescent="0.25">
      <c r="A84" s="207"/>
      <c r="B84" s="207"/>
      <c r="C84" s="211"/>
      <c r="D84" s="23" t="s">
        <v>77</v>
      </c>
      <c r="E84" s="1" t="s">
        <v>78</v>
      </c>
      <c r="F84" s="23" t="s">
        <v>77</v>
      </c>
      <c r="G84" s="1" t="s">
        <v>78</v>
      </c>
      <c r="H84" s="23" t="s">
        <v>77</v>
      </c>
      <c r="I84" s="8" t="s">
        <v>78</v>
      </c>
    </row>
    <row r="85" spans="1:10" ht="31.5" x14ac:dyDescent="0.25">
      <c r="A85" s="4" t="s">
        <v>1</v>
      </c>
      <c r="B85" s="43" t="s">
        <v>193</v>
      </c>
      <c r="C85" s="52">
        <f>[2]ТАБЛИЦА!$E$10</f>
        <v>827428790</v>
      </c>
      <c r="D85" s="31">
        <f>[3]ТАБЛИЦА!$F$10</f>
        <v>860925004.45808852</v>
      </c>
      <c r="E85" s="31"/>
      <c r="F85" s="31"/>
      <c r="G85" s="31"/>
      <c r="H85" s="31"/>
      <c r="I85" s="31"/>
    </row>
    <row r="86" spans="1:10" x14ac:dyDescent="0.25">
      <c r="A86" s="4"/>
      <c r="B86" s="4" t="s">
        <v>194</v>
      </c>
      <c r="C86" s="52"/>
      <c r="D86" s="31"/>
      <c r="E86" s="31"/>
      <c r="F86" s="31"/>
      <c r="G86" s="31"/>
      <c r="H86" s="31"/>
      <c r="I86" s="31"/>
    </row>
    <row r="87" spans="1:10" x14ac:dyDescent="0.25">
      <c r="A87" s="4" t="s">
        <v>53</v>
      </c>
      <c r="B87" s="50" t="s">
        <v>195</v>
      </c>
      <c r="C87" s="52">
        <f>[2]ТАБЛИЦА!$E$11</f>
        <v>827208777</v>
      </c>
      <c r="D87" s="31">
        <f>[2]ТАБЛИЦА!$F$11</f>
        <v>843607987.08573353</v>
      </c>
      <c r="E87" s="31"/>
      <c r="F87" s="31"/>
      <c r="G87" s="31"/>
      <c r="H87" s="31"/>
      <c r="I87" s="31"/>
    </row>
    <row r="88" spans="1:10" x14ac:dyDescent="0.25">
      <c r="A88" s="4" t="s">
        <v>54</v>
      </c>
      <c r="B88" s="50" t="s">
        <v>196</v>
      </c>
      <c r="C88" s="52">
        <f>[2]ТАБЛИЦА!$E$12</f>
        <v>220013</v>
      </c>
      <c r="D88" s="31">
        <f>[2]ТАБЛИЦА!$F$12</f>
        <v>264921.47311673238</v>
      </c>
      <c r="E88" s="31"/>
      <c r="F88" s="31"/>
      <c r="G88" s="31"/>
      <c r="H88" s="31"/>
      <c r="I88" s="31"/>
    </row>
    <row r="89" spans="1:10" x14ac:dyDescent="0.25">
      <c r="A89" s="4" t="s">
        <v>55</v>
      </c>
      <c r="B89" s="50" t="s">
        <v>237</v>
      </c>
      <c r="C89" s="114"/>
      <c r="D89" s="110">
        <f>'[3]22_Бойлер_Щепкина,19'!$E$13</f>
        <v>17052095.8992384</v>
      </c>
      <c r="E89" s="31"/>
      <c r="F89" s="31"/>
      <c r="G89" s="31"/>
      <c r="H89" s="31"/>
      <c r="I89" s="31"/>
    </row>
    <row r="90" spans="1:10" x14ac:dyDescent="0.25">
      <c r="A90" s="4" t="s">
        <v>3</v>
      </c>
      <c r="B90" s="4" t="s">
        <v>197</v>
      </c>
      <c r="C90" s="52">
        <f>0</f>
        <v>0</v>
      </c>
      <c r="D90" s="31">
        <f>[2]ТАБЛИЦА!$F$54</f>
        <v>2524269.1140705119</v>
      </c>
      <c r="E90" s="31"/>
      <c r="F90" s="31"/>
      <c r="G90" s="31"/>
      <c r="H90" s="31"/>
      <c r="I90" s="31"/>
    </row>
    <row r="91" spans="1:10" ht="31.5" x14ac:dyDescent="0.25">
      <c r="A91" s="4" t="s">
        <v>5</v>
      </c>
      <c r="B91" s="43" t="s">
        <v>198</v>
      </c>
      <c r="C91" s="52">
        <f>[2]ТАБЛИЦА!$E$13</f>
        <v>144658467.809672</v>
      </c>
      <c r="D91" s="31">
        <f>[2]ТАБЛИЦА!$F$13</f>
        <v>173716473.31627193</v>
      </c>
      <c r="E91" s="31"/>
      <c r="F91" s="31"/>
      <c r="G91" s="31"/>
      <c r="H91" s="31"/>
      <c r="I91" s="31"/>
    </row>
    <row r="92" spans="1:10" x14ac:dyDescent="0.25">
      <c r="A92" s="4" t="s">
        <v>42</v>
      </c>
      <c r="B92" s="51" t="s">
        <v>199</v>
      </c>
      <c r="C92" s="53">
        <f>[2]ТАБЛИЦА!$E$14</f>
        <v>139499106.4639076</v>
      </c>
      <c r="D92" s="31">
        <f>[2]ТАБЛИЦА!$F$14</f>
        <v>160789718.61289933</v>
      </c>
      <c r="E92" s="31"/>
      <c r="F92" s="31"/>
      <c r="G92" s="31"/>
      <c r="H92" s="31"/>
      <c r="I92" s="31"/>
    </row>
    <row r="93" spans="1:10" x14ac:dyDescent="0.25">
      <c r="A93" s="4" t="s">
        <v>45</v>
      </c>
      <c r="B93" s="51" t="s">
        <v>200</v>
      </c>
      <c r="C93" s="53">
        <f>[2]ТАБЛИЦА!$E$15</f>
        <v>5159361.3457644004</v>
      </c>
      <c r="D93" s="31">
        <f>[2]ТАБЛИЦА!$F$15</f>
        <v>12926754.703372579</v>
      </c>
      <c r="E93" s="31"/>
      <c r="F93" s="31"/>
      <c r="G93" s="31"/>
      <c r="H93" s="31"/>
      <c r="I93" s="31"/>
    </row>
    <row r="94" spans="1:10" x14ac:dyDescent="0.25">
      <c r="A94" s="4" t="s">
        <v>7</v>
      </c>
      <c r="B94" s="4" t="s">
        <v>83</v>
      </c>
      <c r="C94" s="53"/>
      <c r="D94" s="31"/>
      <c r="E94" s="31"/>
      <c r="F94" s="31"/>
      <c r="G94" s="31"/>
      <c r="H94" s="31"/>
      <c r="I94" s="31"/>
    </row>
    <row r="95" spans="1:10" x14ac:dyDescent="0.25">
      <c r="A95" s="4" t="s">
        <v>8</v>
      </c>
      <c r="B95" s="43" t="s">
        <v>84</v>
      </c>
      <c r="C95" s="53">
        <f>[2]ТАБЛИЦА!$E$16</f>
        <v>15302725</v>
      </c>
      <c r="D95" s="31">
        <f>[2]ТАБЛИЦА!$F$16</f>
        <v>17127826.211171277</v>
      </c>
      <c r="E95" s="31"/>
      <c r="F95" s="31"/>
      <c r="G95" s="31"/>
      <c r="H95" s="31"/>
      <c r="I95" s="31"/>
    </row>
    <row r="96" spans="1:10" x14ac:dyDescent="0.25">
      <c r="A96" s="4" t="s">
        <v>10</v>
      </c>
      <c r="B96" s="51" t="s">
        <v>199</v>
      </c>
      <c r="C96" s="53">
        <f>[2]ТАБЛИЦА!$E$17</f>
        <v>15108473</v>
      </c>
      <c r="D96" s="31">
        <f>[2]ТАБЛИЦА!$F$17</f>
        <v>16890536.650276076</v>
      </c>
      <c r="E96" s="31"/>
      <c r="F96" s="31"/>
      <c r="G96" s="31"/>
      <c r="H96" s="31"/>
      <c r="I96" s="31"/>
    </row>
    <row r="97" spans="1:12" x14ac:dyDescent="0.25">
      <c r="A97" s="4" t="s">
        <v>12</v>
      </c>
      <c r="B97" s="51" t="s">
        <v>200</v>
      </c>
      <c r="C97" s="53">
        <f>[2]ТАБЛИЦА!$E$18</f>
        <v>194252</v>
      </c>
      <c r="D97" s="31">
        <f>[2]ТАБЛИЦА!$F$18</f>
        <v>237289.56089519997</v>
      </c>
      <c r="E97" s="31"/>
      <c r="F97" s="31"/>
      <c r="G97" s="31"/>
      <c r="H97" s="31"/>
      <c r="I97" s="31"/>
    </row>
    <row r="98" spans="1:12" x14ac:dyDescent="0.25">
      <c r="A98" s="4" t="s">
        <v>21</v>
      </c>
      <c r="B98" s="4" t="s">
        <v>85</v>
      </c>
      <c r="C98" s="53">
        <v>0</v>
      </c>
      <c r="D98" s="31"/>
      <c r="E98" s="31"/>
      <c r="F98" s="31"/>
      <c r="G98" s="31"/>
      <c r="H98" s="31"/>
      <c r="I98" s="31"/>
    </row>
    <row r="99" spans="1:12" ht="31.5" x14ac:dyDescent="0.25">
      <c r="A99" s="54" t="s">
        <v>23</v>
      </c>
      <c r="B99" s="54" t="s">
        <v>201</v>
      </c>
      <c r="C99" s="100">
        <f t="shared" ref="C99:I99" si="1">C85+C90+C94+C95+C98+C91</f>
        <v>987389982.809672</v>
      </c>
      <c r="D99" s="100">
        <f t="shared" si="1"/>
        <v>1054293573.0996022</v>
      </c>
      <c r="E99" s="100">
        <f t="shared" si="1"/>
        <v>0</v>
      </c>
      <c r="F99" s="100">
        <f t="shared" si="1"/>
        <v>0</v>
      </c>
      <c r="G99" s="100">
        <f t="shared" si="1"/>
        <v>0</v>
      </c>
      <c r="H99" s="100">
        <f t="shared" si="1"/>
        <v>0</v>
      </c>
      <c r="I99" s="100">
        <f t="shared" si="1"/>
        <v>0</v>
      </c>
      <c r="J99" s="101"/>
    </row>
    <row r="100" spans="1:12" x14ac:dyDescent="0.25">
      <c r="A100" s="47"/>
      <c r="B100" s="47"/>
      <c r="C100" s="48"/>
      <c r="D100" s="48"/>
      <c r="E100" s="49"/>
      <c r="F100" s="49"/>
      <c r="G100" s="49"/>
      <c r="H100" s="49"/>
      <c r="I100" s="49"/>
      <c r="J100" s="49"/>
    </row>
    <row r="101" spans="1:12" x14ac:dyDescent="0.25">
      <c r="B101" s="47" t="s">
        <v>240</v>
      </c>
      <c r="C101" s="47"/>
      <c r="D101" s="123" t="s">
        <v>241</v>
      </c>
    </row>
    <row r="102" spans="1:12" x14ac:dyDescent="0.25">
      <c r="A102" s="5" t="s">
        <v>86</v>
      </c>
      <c r="C102" s="29"/>
    </row>
    <row r="103" spans="1:12" x14ac:dyDescent="0.25">
      <c r="A103" s="25" t="s">
        <v>144</v>
      </c>
      <c r="B103" s="25"/>
      <c r="I103" s="25"/>
      <c r="J103" s="25"/>
      <c r="K103" s="25"/>
    </row>
    <row r="104" spans="1:12" ht="15.75" customHeight="1" x14ac:dyDescent="0.25">
      <c r="A104" s="207" t="s">
        <v>34</v>
      </c>
      <c r="B104" s="207" t="s">
        <v>0</v>
      </c>
      <c r="C104" s="212" t="s">
        <v>35</v>
      </c>
      <c r="D104" s="213"/>
      <c r="E104" s="213"/>
      <c r="F104" s="213"/>
      <c r="G104" s="213"/>
      <c r="H104" s="213"/>
      <c r="I104" s="213"/>
      <c r="J104" s="213"/>
      <c r="K104" s="213"/>
      <c r="L104" s="214"/>
    </row>
    <row r="105" spans="1:12" ht="15.75" customHeight="1" x14ac:dyDescent="0.25">
      <c r="A105" s="207"/>
      <c r="B105" s="207"/>
      <c r="C105" s="209" t="s">
        <v>159</v>
      </c>
      <c r="D105" s="207">
        <v>2016</v>
      </c>
      <c r="E105" s="207"/>
      <c r="F105" s="207"/>
      <c r="G105" s="207"/>
      <c r="H105" s="207" t="s">
        <v>80</v>
      </c>
      <c r="I105" s="207"/>
      <c r="J105" s="207" t="s">
        <v>162</v>
      </c>
      <c r="K105" s="207"/>
    </row>
    <row r="106" spans="1:12" x14ac:dyDescent="0.25">
      <c r="A106" s="207"/>
      <c r="B106" s="207"/>
      <c r="C106" s="210"/>
      <c r="D106" s="215" t="s">
        <v>77</v>
      </c>
      <c r="E106" s="207" t="s">
        <v>78</v>
      </c>
      <c r="F106" s="207"/>
      <c r="G106" s="207"/>
      <c r="H106" s="215" t="s">
        <v>77</v>
      </c>
      <c r="I106" s="207" t="s">
        <v>78</v>
      </c>
      <c r="J106" s="215" t="s">
        <v>77</v>
      </c>
      <c r="K106" s="207" t="s">
        <v>78</v>
      </c>
    </row>
    <row r="107" spans="1:12" ht="31.5" x14ac:dyDescent="0.25">
      <c r="A107" s="208"/>
      <c r="B107" s="208"/>
      <c r="C107" s="211"/>
      <c r="D107" s="215"/>
      <c r="E107" s="13" t="s">
        <v>87</v>
      </c>
      <c r="F107" s="13" t="s">
        <v>88</v>
      </c>
      <c r="G107" s="13" t="s">
        <v>89</v>
      </c>
      <c r="H107" s="215"/>
      <c r="I107" s="207"/>
      <c r="J107" s="215"/>
      <c r="K107" s="207"/>
    </row>
    <row r="108" spans="1:12" ht="31.5" x14ac:dyDescent="0.25">
      <c r="A108" s="40" t="s">
        <v>1</v>
      </c>
      <c r="B108" s="40" t="s">
        <v>49</v>
      </c>
      <c r="C108" s="76">
        <f>C36</f>
        <v>393375598.95999998</v>
      </c>
      <c r="D108" s="115">
        <f>D52</f>
        <v>516380974.9344433</v>
      </c>
      <c r="E108" s="53"/>
      <c r="F108" s="53"/>
      <c r="G108" s="53"/>
      <c r="H108" s="53"/>
      <c r="I108" s="53"/>
      <c r="J108" s="53"/>
      <c r="K108" s="53"/>
    </row>
    <row r="109" spans="1:12" x14ac:dyDescent="0.25">
      <c r="A109" s="40" t="s">
        <v>3</v>
      </c>
      <c r="B109" s="40" t="s">
        <v>76</v>
      </c>
      <c r="C109" s="76">
        <f>C75</f>
        <v>188526677.71000001</v>
      </c>
      <c r="D109" s="115">
        <f>D75</f>
        <v>261120395.43668038</v>
      </c>
      <c r="E109" s="53"/>
      <c r="F109" s="53"/>
      <c r="G109" s="53"/>
      <c r="H109" s="53"/>
      <c r="I109" s="53"/>
      <c r="J109" s="53"/>
      <c r="K109" s="53"/>
    </row>
    <row r="110" spans="1:12" ht="63" x14ac:dyDescent="0.25">
      <c r="A110" s="40" t="s">
        <v>5</v>
      </c>
      <c r="B110" s="40" t="s">
        <v>90</v>
      </c>
      <c r="C110" s="76">
        <f>C99</f>
        <v>987389982.809672</v>
      </c>
      <c r="D110" s="115">
        <f>D99</f>
        <v>1054293573.0996022</v>
      </c>
      <c r="E110" s="53"/>
      <c r="F110" s="53"/>
      <c r="G110" s="53"/>
      <c r="H110" s="53"/>
      <c r="I110" s="53"/>
      <c r="J110" s="53"/>
      <c r="K110" s="53"/>
    </row>
    <row r="111" spans="1:12" x14ac:dyDescent="0.25">
      <c r="A111" s="40" t="s">
        <v>7</v>
      </c>
      <c r="B111" s="43" t="s">
        <v>205</v>
      </c>
      <c r="C111" s="76">
        <f>C114+C115</f>
        <v>14675638.515932204</v>
      </c>
      <c r="D111" s="115">
        <f>D113+D115+D116</f>
        <v>106184857.37403169</v>
      </c>
      <c r="E111" s="53"/>
      <c r="F111" s="53"/>
      <c r="G111" s="53"/>
      <c r="H111" s="53"/>
      <c r="I111" s="53"/>
      <c r="J111" s="53"/>
      <c r="K111" s="53"/>
    </row>
    <row r="112" spans="1:12" x14ac:dyDescent="0.25">
      <c r="A112" s="3"/>
      <c r="B112" s="34" t="s">
        <v>194</v>
      </c>
      <c r="C112" s="77"/>
      <c r="D112" s="116"/>
      <c r="E112" s="53"/>
      <c r="F112" s="53"/>
      <c r="G112" s="53"/>
      <c r="H112" s="53"/>
      <c r="I112" s="53"/>
      <c r="J112" s="53"/>
      <c r="K112" s="53"/>
    </row>
    <row r="113" spans="1:14" x14ac:dyDescent="0.25">
      <c r="A113" s="3" t="s">
        <v>179</v>
      </c>
      <c r="B113" s="4" t="s">
        <v>202</v>
      </c>
      <c r="C113" s="77"/>
      <c r="D113" s="116">
        <f>[2]ТАБЛИЦА!$F$52+[2]ТАБЛИЦА!$F$60</f>
        <v>53767910.121567786</v>
      </c>
      <c r="E113" s="53"/>
      <c r="F113" s="53"/>
      <c r="G113" s="53"/>
      <c r="H113" s="53"/>
      <c r="I113" s="53"/>
      <c r="J113" s="53"/>
      <c r="K113" s="53"/>
    </row>
    <row r="114" spans="1:14" ht="31.5" x14ac:dyDescent="0.25">
      <c r="A114" s="3" t="s">
        <v>206</v>
      </c>
      <c r="B114" s="34" t="s">
        <v>203</v>
      </c>
      <c r="C114" s="77">
        <f>[2]ТАБЛИЦА!$E$52</f>
        <v>5069381.3559322041</v>
      </c>
      <c r="D114" s="116">
        <f>[2]ТАБЛИЦА!$F$52</f>
        <v>7018779.6610169485</v>
      </c>
      <c r="E114" s="53"/>
      <c r="F114" s="53"/>
      <c r="G114" s="53"/>
      <c r="H114" s="53"/>
      <c r="I114" s="53"/>
      <c r="J114" s="53"/>
      <c r="K114" s="53"/>
    </row>
    <row r="115" spans="1:14" ht="31.5" x14ac:dyDescent="0.25">
      <c r="A115" s="3" t="s">
        <v>180</v>
      </c>
      <c r="B115" s="56" t="s">
        <v>204</v>
      </c>
      <c r="C115" s="77">
        <f>[2]ТАБЛИЦА!$E$61</f>
        <v>9606257.1600000001</v>
      </c>
      <c r="D115" s="116">
        <f>[2]ТАБЛИЦА!$F$61</f>
        <v>19114932.500000004</v>
      </c>
      <c r="E115" s="53"/>
      <c r="F115" s="53"/>
      <c r="G115" s="53"/>
      <c r="H115" s="53"/>
      <c r="I115" s="53"/>
      <c r="J115" s="53"/>
      <c r="K115" s="53"/>
    </row>
    <row r="116" spans="1:14" x14ac:dyDescent="0.25">
      <c r="A116" s="3" t="s">
        <v>209</v>
      </c>
      <c r="B116" s="56" t="s">
        <v>210</v>
      </c>
      <c r="C116" s="77"/>
      <c r="D116" s="116">
        <f>[3]ТАБЛИЦА!$F$68</f>
        <v>33302014.752463911</v>
      </c>
      <c r="E116" s="53"/>
      <c r="F116" s="53"/>
      <c r="G116" s="53"/>
      <c r="H116" s="53"/>
      <c r="I116" s="53"/>
      <c r="J116" s="53"/>
      <c r="K116" s="53"/>
    </row>
    <row r="117" spans="1:14" x14ac:dyDescent="0.25">
      <c r="A117" s="3"/>
      <c r="B117" s="3"/>
      <c r="C117" s="77"/>
      <c r="D117" s="116"/>
      <c r="E117" s="53"/>
      <c r="F117" s="53"/>
      <c r="G117" s="53"/>
      <c r="H117" s="53"/>
      <c r="I117" s="53"/>
      <c r="J117" s="53"/>
      <c r="K117" s="53"/>
    </row>
    <row r="118" spans="1:14" x14ac:dyDescent="0.25">
      <c r="A118" s="3"/>
      <c r="B118" s="3"/>
      <c r="C118" s="77"/>
      <c r="D118" s="116"/>
      <c r="E118" s="53"/>
      <c r="F118" s="53"/>
      <c r="G118" s="53"/>
      <c r="H118" s="53"/>
      <c r="I118" s="53"/>
      <c r="J118" s="53"/>
      <c r="K118" s="53"/>
    </row>
    <row r="119" spans="1:14" ht="47.25" x14ac:dyDescent="0.25">
      <c r="A119" s="3" t="s">
        <v>8</v>
      </c>
      <c r="B119" s="3" t="s">
        <v>91</v>
      </c>
      <c r="C119" s="77"/>
      <c r="D119" s="53"/>
      <c r="E119" s="53" t="s">
        <v>97</v>
      </c>
      <c r="F119" s="53"/>
      <c r="G119" s="53"/>
      <c r="H119" s="53"/>
      <c r="I119" s="53"/>
      <c r="J119" s="53"/>
      <c r="K119" s="53"/>
    </row>
    <row r="120" spans="1:14" ht="63" x14ac:dyDescent="0.25">
      <c r="A120" s="3" t="s">
        <v>21</v>
      </c>
      <c r="B120" s="3" t="s">
        <v>92</v>
      </c>
      <c r="C120" s="77"/>
      <c r="D120" s="53"/>
      <c r="E120" s="53"/>
      <c r="F120" s="53"/>
      <c r="G120" s="53"/>
      <c r="H120" s="53"/>
      <c r="I120" s="53"/>
      <c r="J120" s="53"/>
      <c r="K120" s="53"/>
    </row>
    <row r="121" spans="1:14" ht="63" x14ac:dyDescent="0.25">
      <c r="A121" s="3" t="s">
        <v>23</v>
      </c>
      <c r="B121" s="3" t="s">
        <v>93</v>
      </c>
      <c r="C121" s="77"/>
      <c r="D121" s="53"/>
      <c r="E121" s="53"/>
      <c r="F121" s="53"/>
      <c r="G121" s="53"/>
      <c r="H121" s="53"/>
      <c r="I121" s="53"/>
      <c r="J121" s="53"/>
      <c r="K121" s="53"/>
    </row>
    <row r="122" spans="1:14" ht="47.25" x14ac:dyDescent="0.25">
      <c r="A122" s="3" t="s">
        <v>25</v>
      </c>
      <c r="B122" s="3" t="s">
        <v>94</v>
      </c>
      <c r="C122" s="77"/>
      <c r="D122" s="53"/>
      <c r="E122" s="53"/>
      <c r="F122" s="53"/>
      <c r="G122" s="53"/>
      <c r="H122" s="53"/>
      <c r="I122" s="53"/>
      <c r="J122" s="53"/>
      <c r="K122" s="53"/>
    </row>
    <row r="123" spans="1:14" ht="173.25" x14ac:dyDescent="0.25">
      <c r="A123" s="3" t="s">
        <v>27</v>
      </c>
      <c r="B123" s="3" t="s">
        <v>95</v>
      </c>
      <c r="C123" s="77"/>
      <c r="D123" s="53"/>
      <c r="E123" s="53"/>
      <c r="F123" s="53"/>
      <c r="G123" s="53"/>
      <c r="H123" s="53"/>
      <c r="I123" s="53"/>
      <c r="J123" s="53"/>
      <c r="K123" s="53"/>
    </row>
    <row r="124" spans="1:14" ht="31.5" x14ac:dyDescent="0.25">
      <c r="A124" s="40" t="s">
        <v>29</v>
      </c>
      <c r="B124" s="40" t="s">
        <v>98</v>
      </c>
      <c r="C124" s="76">
        <f>C108+C109+C110+C111</f>
        <v>1583967897.9956043</v>
      </c>
      <c r="D124" s="117">
        <f>D108+D109+D110+D111</f>
        <v>1937979800.8447578</v>
      </c>
      <c r="E124" s="75"/>
      <c r="F124" s="75"/>
      <c r="G124" s="75"/>
      <c r="H124" s="75"/>
      <c r="I124" s="75"/>
      <c r="J124" s="75"/>
      <c r="K124" s="75"/>
      <c r="N124" s="73">
        <f>C124-C125-C126</f>
        <v>-4.3957233428955078E-3</v>
      </c>
    </row>
    <row r="125" spans="1:14" x14ac:dyDescent="0.25">
      <c r="A125" s="6" t="s">
        <v>31</v>
      </c>
      <c r="B125" s="6" t="s">
        <v>99</v>
      </c>
      <c r="C125" s="77">
        <v>1510710429</v>
      </c>
      <c r="D125" s="116">
        <f>[3]ТАБЛИЦА!$G$70</f>
        <v>1761745432.9499447</v>
      </c>
      <c r="E125" s="53"/>
      <c r="F125" s="53"/>
      <c r="G125" s="53"/>
      <c r="H125" s="53"/>
      <c r="I125" s="53"/>
      <c r="J125" s="53"/>
      <c r="K125" s="53"/>
    </row>
    <row r="126" spans="1:14" x14ac:dyDescent="0.25">
      <c r="A126" s="6" t="s">
        <v>32</v>
      </c>
      <c r="B126" s="6" t="s">
        <v>100</v>
      </c>
      <c r="C126" s="77">
        <f>D163</f>
        <v>73257469</v>
      </c>
      <c r="D126" s="116">
        <f>[3]ТАБЛИЦА!$H$70</f>
        <v>176234367.894813</v>
      </c>
      <c r="E126" s="53"/>
      <c r="F126" s="53"/>
      <c r="G126" s="53"/>
      <c r="H126" s="53"/>
      <c r="I126" s="53"/>
      <c r="J126" s="53"/>
      <c r="K126" s="53"/>
    </row>
    <row r="127" spans="1:14" x14ac:dyDescent="0.25">
      <c r="A127" s="6" t="s">
        <v>102</v>
      </c>
      <c r="B127" s="6" t="s">
        <v>101</v>
      </c>
      <c r="C127" s="77"/>
      <c r="D127" s="116"/>
      <c r="E127" s="53"/>
      <c r="F127" s="53"/>
      <c r="G127" s="53"/>
      <c r="H127" s="53"/>
      <c r="I127" s="53"/>
      <c r="J127" s="53"/>
      <c r="K127" s="53"/>
    </row>
    <row r="128" spans="1:14" x14ac:dyDescent="0.25">
      <c r="A128" s="11" t="s">
        <v>156</v>
      </c>
      <c r="D128" s="25"/>
    </row>
    <row r="129" spans="1:13" x14ac:dyDescent="0.25">
      <c r="A129" s="11"/>
      <c r="B129" s="124" t="s">
        <v>240</v>
      </c>
      <c r="C129" s="125"/>
      <c r="D129" s="125" t="s">
        <v>241</v>
      </c>
    </row>
    <row r="130" spans="1:13" x14ac:dyDescent="0.25">
      <c r="A130" s="11"/>
      <c r="B130" s="47" t="s">
        <v>240</v>
      </c>
      <c r="C130" s="47"/>
      <c r="D130" s="123" t="s">
        <v>241</v>
      </c>
    </row>
    <row r="131" spans="1:13" x14ac:dyDescent="0.25">
      <c r="A131" s="5" t="s">
        <v>103</v>
      </c>
      <c r="C131" s="58"/>
      <c r="D131" s="73"/>
      <c r="H131" s="25"/>
      <c r="I131" s="25"/>
      <c r="J131" s="25"/>
      <c r="K131" s="25"/>
      <c r="L131" s="25"/>
      <c r="M131" s="25"/>
    </row>
    <row r="132" spans="1:13" x14ac:dyDescent="0.25">
      <c r="A132" s="207" t="s">
        <v>34</v>
      </c>
      <c r="B132" s="207" t="s">
        <v>0</v>
      </c>
      <c r="C132" s="207" t="s">
        <v>128</v>
      </c>
      <c r="D132" s="220" t="s">
        <v>35</v>
      </c>
      <c r="E132" s="220"/>
      <c r="F132" s="220"/>
      <c r="G132" s="220"/>
      <c r="H132" s="220"/>
      <c r="I132" s="220"/>
      <c r="J132" s="220"/>
      <c r="K132" s="220"/>
      <c r="L132" s="220"/>
    </row>
    <row r="133" spans="1:13" x14ac:dyDescent="0.25">
      <c r="A133" s="207"/>
      <c r="B133" s="207"/>
      <c r="C133" s="207"/>
      <c r="D133" s="216" t="s">
        <v>163</v>
      </c>
      <c r="E133" s="207">
        <v>2016</v>
      </c>
      <c r="F133" s="207"/>
      <c r="G133" s="207"/>
      <c r="H133" s="207"/>
      <c r="I133" s="207" t="s">
        <v>80</v>
      </c>
      <c r="J133" s="207"/>
      <c r="K133" s="207" t="s">
        <v>162</v>
      </c>
      <c r="L133" s="207"/>
    </row>
    <row r="134" spans="1:13" x14ac:dyDescent="0.25">
      <c r="A134" s="207"/>
      <c r="B134" s="207"/>
      <c r="C134" s="207"/>
      <c r="D134" s="216"/>
      <c r="E134" s="215" t="s">
        <v>77</v>
      </c>
      <c r="F134" s="207" t="s">
        <v>78</v>
      </c>
      <c r="G134" s="207"/>
      <c r="H134" s="207"/>
      <c r="I134" s="215" t="s">
        <v>77</v>
      </c>
      <c r="J134" s="207" t="s">
        <v>78</v>
      </c>
      <c r="K134" s="215" t="s">
        <v>77</v>
      </c>
      <c r="L134" s="207" t="s">
        <v>78</v>
      </c>
    </row>
    <row r="135" spans="1:13" ht="31.5" x14ac:dyDescent="0.25">
      <c r="A135" s="207"/>
      <c r="B135" s="207"/>
      <c r="C135" s="207"/>
      <c r="D135" s="216"/>
      <c r="E135" s="215"/>
      <c r="F135" s="13" t="s">
        <v>87</v>
      </c>
      <c r="G135" s="13" t="s">
        <v>88</v>
      </c>
      <c r="H135" s="13" t="s">
        <v>89</v>
      </c>
      <c r="I135" s="215"/>
      <c r="J135" s="207"/>
      <c r="K135" s="215"/>
      <c r="L135" s="207"/>
    </row>
    <row r="136" spans="1:13" x14ac:dyDescent="0.25">
      <c r="A136" s="229" t="s">
        <v>116</v>
      </c>
      <c r="B136" s="230"/>
      <c r="C136" s="230"/>
      <c r="D136" s="230"/>
      <c r="E136" s="230"/>
      <c r="F136" s="230"/>
      <c r="G136" s="230"/>
      <c r="H136" s="230"/>
      <c r="I136" s="230"/>
      <c r="J136" s="230"/>
      <c r="K136" s="230"/>
      <c r="L136" s="231"/>
    </row>
    <row r="137" spans="1:13" x14ac:dyDescent="0.25">
      <c r="A137" s="6" t="s">
        <v>1</v>
      </c>
      <c r="B137" s="14" t="s">
        <v>105</v>
      </c>
      <c r="C137" s="7" t="s">
        <v>104</v>
      </c>
      <c r="D137" s="53">
        <v>1142155.76</v>
      </c>
      <c r="E137" s="116">
        <f>'[4]Тариф от собств.'!$E$13</f>
        <v>1095261.2160999996</v>
      </c>
      <c r="F137" s="53"/>
      <c r="G137" s="53"/>
      <c r="H137" s="53"/>
      <c r="I137" s="53"/>
      <c r="J137" s="53"/>
      <c r="K137" s="53"/>
      <c r="L137" s="53"/>
    </row>
    <row r="138" spans="1:13" x14ac:dyDescent="0.25">
      <c r="A138" s="6"/>
      <c r="B138" s="15" t="s">
        <v>106</v>
      </c>
      <c r="C138" s="7" t="s">
        <v>104</v>
      </c>
      <c r="D138" s="53">
        <v>1136262.47</v>
      </c>
      <c r="E138" s="116">
        <f>'[4]Тариф от собств.'!$E$14</f>
        <v>1089886.0750999998</v>
      </c>
      <c r="F138" s="53"/>
      <c r="G138" s="53"/>
      <c r="H138" s="53"/>
      <c r="I138" s="53"/>
      <c r="J138" s="53"/>
      <c r="K138" s="53"/>
      <c r="L138" s="53"/>
    </row>
    <row r="139" spans="1:13" x14ac:dyDescent="0.25">
      <c r="A139" s="6"/>
      <c r="B139" s="15" t="s">
        <v>107</v>
      </c>
      <c r="C139" s="7" t="s">
        <v>104</v>
      </c>
      <c r="D139" s="53">
        <v>3757.6</v>
      </c>
      <c r="E139" s="116">
        <v>3233.37</v>
      </c>
      <c r="F139" s="53"/>
      <c r="G139" s="53"/>
      <c r="H139" s="53"/>
      <c r="I139" s="53"/>
      <c r="J139" s="53"/>
      <c r="K139" s="53"/>
      <c r="L139" s="53"/>
    </row>
    <row r="140" spans="1:13" x14ac:dyDescent="0.25">
      <c r="A140" s="6"/>
      <c r="B140" s="15" t="s">
        <v>108</v>
      </c>
      <c r="C140" s="7" t="s">
        <v>104</v>
      </c>
      <c r="D140" s="53">
        <v>2135.69</v>
      </c>
      <c r="E140" s="116">
        <v>2141.7710000000002</v>
      </c>
      <c r="F140" s="53"/>
      <c r="G140" s="53"/>
      <c r="H140" s="53"/>
      <c r="I140" s="53"/>
      <c r="J140" s="53"/>
      <c r="K140" s="53"/>
      <c r="L140" s="53"/>
    </row>
    <row r="141" spans="1:13" x14ac:dyDescent="0.25">
      <c r="A141" s="6"/>
      <c r="B141" s="15" t="s">
        <v>109</v>
      </c>
      <c r="C141" s="7" t="s">
        <v>104</v>
      </c>
      <c r="D141" s="53"/>
      <c r="E141" s="116"/>
      <c r="F141" s="53"/>
      <c r="G141" s="53"/>
      <c r="H141" s="53"/>
      <c r="I141" s="53"/>
      <c r="J141" s="53"/>
      <c r="K141" s="53"/>
      <c r="L141" s="53"/>
    </row>
    <row r="142" spans="1:13" x14ac:dyDescent="0.25">
      <c r="A142" s="6"/>
      <c r="B142" s="15" t="s">
        <v>110</v>
      </c>
      <c r="C142" s="7" t="s">
        <v>104</v>
      </c>
      <c r="D142" s="53"/>
      <c r="E142" s="116"/>
      <c r="F142" s="53"/>
      <c r="G142" s="53"/>
      <c r="H142" s="53"/>
      <c r="I142" s="53"/>
      <c r="J142" s="53"/>
      <c r="K142" s="53"/>
      <c r="L142" s="53"/>
    </row>
    <row r="143" spans="1:13" x14ac:dyDescent="0.25">
      <c r="A143" s="6"/>
      <c r="B143" s="15" t="s">
        <v>111</v>
      </c>
      <c r="C143" s="7" t="s">
        <v>104</v>
      </c>
      <c r="D143" s="53"/>
      <c r="E143" s="116"/>
      <c r="F143" s="53"/>
      <c r="G143" s="53"/>
      <c r="H143" s="53"/>
      <c r="I143" s="53"/>
      <c r="J143" s="53"/>
      <c r="K143" s="53"/>
      <c r="L143" s="53"/>
    </row>
    <row r="144" spans="1:13" x14ac:dyDescent="0.25">
      <c r="A144" s="6" t="s">
        <v>53</v>
      </c>
      <c r="B144" s="14" t="s">
        <v>112</v>
      </c>
      <c r="C144" s="7" t="s">
        <v>104</v>
      </c>
      <c r="D144" s="53">
        <v>1139357.1399999999</v>
      </c>
      <c r="E144" s="116">
        <f>'[4]Тариф от собств.'!$E$17</f>
        <v>1092682.0030999999</v>
      </c>
      <c r="F144" s="53"/>
      <c r="G144" s="53"/>
      <c r="H144" s="53"/>
      <c r="I144" s="53"/>
      <c r="J144" s="53"/>
      <c r="K144" s="53"/>
      <c r="L144" s="53"/>
    </row>
    <row r="145" spans="1:12" ht="30" x14ac:dyDescent="0.25">
      <c r="A145" s="6" t="s">
        <v>3</v>
      </c>
      <c r="B145" s="14" t="s">
        <v>114</v>
      </c>
      <c r="C145" s="16" t="s">
        <v>104</v>
      </c>
      <c r="D145" s="53"/>
      <c r="E145" s="116"/>
      <c r="F145" s="53"/>
      <c r="G145" s="53"/>
      <c r="H145" s="53"/>
      <c r="I145" s="53"/>
      <c r="J145" s="53"/>
      <c r="K145" s="53"/>
      <c r="L145" s="53"/>
    </row>
    <row r="146" spans="1:12" ht="30" x14ac:dyDescent="0.25">
      <c r="A146" s="6" t="s">
        <v>5</v>
      </c>
      <c r="B146" s="14" t="s">
        <v>113</v>
      </c>
      <c r="C146" s="16" t="s">
        <v>40</v>
      </c>
      <c r="D146" s="53"/>
      <c r="E146" s="116">
        <v>100</v>
      </c>
      <c r="F146" s="53"/>
      <c r="G146" s="53"/>
      <c r="H146" s="53">
        <v>100</v>
      </c>
      <c r="I146" s="53">
        <v>100</v>
      </c>
      <c r="J146" s="53">
        <v>100</v>
      </c>
      <c r="K146" s="53">
        <v>100</v>
      </c>
      <c r="L146" s="53">
        <v>100</v>
      </c>
    </row>
    <row r="147" spans="1:12" x14ac:dyDescent="0.25">
      <c r="A147" s="6" t="s">
        <v>7</v>
      </c>
      <c r="B147" s="6" t="s">
        <v>115</v>
      </c>
      <c r="C147" s="7" t="s">
        <v>52</v>
      </c>
      <c r="D147" s="53">
        <v>1510710429</v>
      </c>
      <c r="E147" s="116">
        <f>D125</f>
        <v>1761745432.9499447</v>
      </c>
      <c r="F147" s="53"/>
      <c r="G147" s="53"/>
      <c r="H147" s="53"/>
      <c r="I147" s="53"/>
      <c r="J147" s="53"/>
      <c r="K147" s="53"/>
      <c r="L147" s="53"/>
    </row>
    <row r="148" spans="1:12" x14ac:dyDescent="0.25">
      <c r="A148" s="6"/>
      <c r="B148" s="15" t="s">
        <v>106</v>
      </c>
      <c r="C148" s="7" t="s">
        <v>52</v>
      </c>
      <c r="D148" s="53">
        <v>1501965263</v>
      </c>
      <c r="E148" s="116">
        <f>[3]ТАБЛИЦА!$AA$70</f>
        <v>1746625270.8923986</v>
      </c>
      <c r="F148" s="53"/>
      <c r="G148" s="53"/>
      <c r="H148" s="53"/>
      <c r="I148" s="53"/>
      <c r="J148" s="53"/>
      <c r="K148" s="53"/>
      <c r="L148" s="53"/>
    </row>
    <row r="149" spans="1:12" x14ac:dyDescent="0.25">
      <c r="A149" s="6"/>
      <c r="B149" s="15" t="s">
        <v>107</v>
      </c>
      <c r="C149" s="7" t="s">
        <v>52</v>
      </c>
      <c r="D149" s="53">
        <v>5386309</v>
      </c>
      <c r="E149" s="116">
        <v>8713070.0833378769</v>
      </c>
      <c r="F149" s="53"/>
      <c r="G149" s="53"/>
      <c r="H149" s="53"/>
      <c r="I149" s="53"/>
      <c r="J149" s="53"/>
      <c r="K149" s="53"/>
      <c r="L149" s="53"/>
    </row>
    <row r="150" spans="1:12" x14ac:dyDescent="0.25">
      <c r="A150" s="6"/>
      <c r="B150" s="15" t="s">
        <v>108</v>
      </c>
      <c r="C150" s="7" t="s">
        <v>52</v>
      </c>
      <c r="D150" s="53">
        <v>3358857</v>
      </c>
      <c r="E150" s="116">
        <v>6407091.9742081305</v>
      </c>
      <c r="F150" s="53"/>
      <c r="G150" s="53"/>
      <c r="H150" s="53"/>
      <c r="I150" s="53"/>
      <c r="J150" s="53"/>
      <c r="K150" s="53"/>
      <c r="L150" s="53"/>
    </row>
    <row r="151" spans="1:12" x14ac:dyDescent="0.25">
      <c r="A151" s="6"/>
      <c r="B151" s="15" t="s">
        <v>109</v>
      </c>
      <c r="C151" s="7" t="s">
        <v>52</v>
      </c>
      <c r="D151" s="53"/>
      <c r="E151" s="116"/>
      <c r="F151" s="53"/>
      <c r="G151" s="53"/>
      <c r="H151" s="53"/>
      <c r="I151" s="53"/>
      <c r="J151" s="53"/>
      <c r="K151" s="53"/>
      <c r="L151" s="53"/>
    </row>
    <row r="152" spans="1:12" x14ac:dyDescent="0.25">
      <c r="A152" s="6"/>
      <c r="B152" s="15" t="s">
        <v>110</v>
      </c>
      <c r="C152" s="7" t="s">
        <v>52</v>
      </c>
      <c r="D152" s="53"/>
      <c r="E152" s="116"/>
      <c r="F152" s="53"/>
      <c r="G152" s="53"/>
      <c r="H152" s="53"/>
      <c r="I152" s="53"/>
      <c r="J152" s="53"/>
      <c r="K152" s="53"/>
      <c r="L152" s="53"/>
    </row>
    <row r="153" spans="1:12" x14ac:dyDescent="0.25">
      <c r="A153" s="6"/>
      <c r="B153" s="15" t="s">
        <v>111</v>
      </c>
      <c r="C153" s="7" t="s">
        <v>52</v>
      </c>
      <c r="D153" s="31"/>
      <c r="E153" s="110"/>
      <c r="F153" s="31"/>
      <c r="G153" s="31"/>
      <c r="H153" s="31"/>
      <c r="I153" s="31"/>
      <c r="J153" s="31"/>
      <c r="K153" s="31"/>
      <c r="L153" s="31"/>
    </row>
    <row r="154" spans="1:12" ht="45" customHeight="1" x14ac:dyDescent="0.25">
      <c r="A154" s="6" t="s">
        <v>8</v>
      </c>
      <c r="B154" s="15" t="s">
        <v>118</v>
      </c>
      <c r="C154" s="16" t="s">
        <v>117</v>
      </c>
      <c r="D154" s="31">
        <f>D147/D137</f>
        <v>1322.6833693856256</v>
      </c>
      <c r="E154" s="110">
        <f>E147/E137</f>
        <v>1608.516221566905</v>
      </c>
      <c r="F154" s="31"/>
      <c r="G154" s="31"/>
      <c r="H154" s="31"/>
      <c r="I154" s="31"/>
      <c r="J154" s="31"/>
      <c r="K154" s="31"/>
      <c r="L154" s="31"/>
    </row>
    <row r="155" spans="1:12" ht="46.5" customHeight="1" x14ac:dyDescent="0.25">
      <c r="A155" s="6" t="s">
        <v>8</v>
      </c>
      <c r="B155" s="15" t="s">
        <v>119</v>
      </c>
      <c r="C155" s="16" t="s">
        <v>117</v>
      </c>
      <c r="D155" s="31">
        <f t="shared" ref="D155:E158" si="2">D147/D137</f>
        <v>1322.6833693856256</v>
      </c>
      <c r="E155" s="110">
        <f t="shared" si="2"/>
        <v>1608.516221566905</v>
      </c>
      <c r="F155" s="31"/>
      <c r="G155" s="31"/>
      <c r="H155" s="31"/>
      <c r="I155" s="31"/>
      <c r="J155" s="31"/>
      <c r="K155" s="31"/>
      <c r="L155" s="31"/>
    </row>
    <row r="156" spans="1:12" ht="16.5" customHeight="1" x14ac:dyDescent="0.25">
      <c r="A156" s="6"/>
      <c r="B156" s="15" t="s">
        <v>106</v>
      </c>
      <c r="C156" s="17" t="s">
        <v>117</v>
      </c>
      <c r="D156" s="31">
        <f t="shared" si="2"/>
        <v>1321.8471107296186</v>
      </c>
      <c r="E156" s="110">
        <f t="shared" si="2"/>
        <v>1602.5760038563126</v>
      </c>
      <c r="F156" s="31"/>
      <c r="G156" s="31"/>
      <c r="H156" s="31"/>
      <c r="I156" s="31"/>
      <c r="J156" s="31"/>
      <c r="K156" s="31"/>
      <c r="L156" s="31"/>
    </row>
    <row r="157" spans="1:12" ht="16.5" customHeight="1" x14ac:dyDescent="0.25">
      <c r="A157" s="6"/>
      <c r="B157" s="15" t="s">
        <v>107</v>
      </c>
      <c r="C157" s="17" t="s">
        <v>117</v>
      </c>
      <c r="D157" s="31">
        <f t="shared" si="2"/>
        <v>1433.4439535873962</v>
      </c>
      <c r="E157" s="110">
        <f t="shared" si="2"/>
        <v>2694.7333844681793</v>
      </c>
      <c r="F157" s="31"/>
      <c r="G157" s="31"/>
      <c r="H157" s="31"/>
      <c r="I157" s="31"/>
      <c r="J157" s="31"/>
      <c r="K157" s="31"/>
      <c r="L157" s="31"/>
    </row>
    <row r="158" spans="1:12" ht="16.5" customHeight="1" x14ac:dyDescent="0.25">
      <c r="A158" s="6"/>
      <c r="B158" s="15" t="s">
        <v>108</v>
      </c>
      <c r="C158" s="17" t="s">
        <v>117</v>
      </c>
      <c r="D158" s="31">
        <f t="shared" si="2"/>
        <v>1572.7268470611371</v>
      </c>
      <c r="E158" s="31">
        <f t="shared" si="2"/>
        <v>2991.4925424838275</v>
      </c>
      <c r="F158" s="31"/>
      <c r="G158" s="31"/>
      <c r="H158" s="31"/>
      <c r="I158" s="31"/>
      <c r="J158" s="31"/>
      <c r="K158" s="31"/>
      <c r="L158" s="31"/>
    </row>
    <row r="159" spans="1:12" ht="16.5" customHeight="1" x14ac:dyDescent="0.25">
      <c r="A159" s="6"/>
      <c r="B159" s="15" t="s">
        <v>109</v>
      </c>
      <c r="C159" s="17" t="s">
        <v>117</v>
      </c>
      <c r="D159" s="31"/>
      <c r="E159" s="31"/>
      <c r="F159" s="31"/>
      <c r="G159" s="31"/>
      <c r="H159" s="31"/>
      <c r="I159" s="31"/>
      <c r="J159" s="31"/>
      <c r="K159" s="31"/>
      <c r="L159" s="31"/>
    </row>
    <row r="160" spans="1:12" ht="16.5" customHeight="1" x14ac:dyDescent="0.25">
      <c r="A160" s="6"/>
      <c r="B160" s="15" t="s">
        <v>110</v>
      </c>
      <c r="C160" s="17" t="s">
        <v>117</v>
      </c>
      <c r="D160" s="31"/>
      <c r="E160" s="31"/>
      <c r="F160" s="31"/>
      <c r="G160" s="31"/>
      <c r="H160" s="31"/>
      <c r="I160" s="31"/>
      <c r="J160" s="31"/>
      <c r="K160" s="31"/>
      <c r="L160" s="31"/>
    </row>
    <row r="161" spans="1:12" ht="16.5" customHeight="1" x14ac:dyDescent="0.25">
      <c r="A161" s="6"/>
      <c r="B161" s="15" t="s">
        <v>111</v>
      </c>
      <c r="C161" s="17" t="s">
        <v>117</v>
      </c>
      <c r="D161" s="31"/>
      <c r="E161" s="31"/>
      <c r="F161" s="31"/>
      <c r="G161" s="31"/>
      <c r="H161" s="31"/>
      <c r="I161" s="31"/>
      <c r="J161" s="31"/>
      <c r="K161" s="31"/>
      <c r="L161" s="31"/>
    </row>
    <row r="162" spans="1:12" ht="15.75" customHeight="1" x14ac:dyDescent="0.25">
      <c r="A162" s="228" t="s">
        <v>120</v>
      </c>
      <c r="B162" s="228"/>
      <c r="C162" s="228"/>
      <c r="D162" s="228"/>
      <c r="E162" s="228"/>
      <c r="F162" s="228"/>
      <c r="G162" s="228"/>
      <c r="H162" s="228"/>
      <c r="I162" s="228"/>
      <c r="J162" s="228"/>
      <c r="K162" s="228"/>
      <c r="L162" s="228"/>
    </row>
    <row r="163" spans="1:12" x14ac:dyDescent="0.25">
      <c r="A163" s="6" t="s">
        <v>21</v>
      </c>
      <c r="B163" s="14" t="s">
        <v>121</v>
      </c>
      <c r="C163" s="17" t="s">
        <v>52</v>
      </c>
      <c r="D163" s="31">
        <v>73257469</v>
      </c>
      <c r="E163" s="110">
        <f>[3]ТАБЛИЦА!$H$70</f>
        <v>176234367.894813</v>
      </c>
      <c r="F163" s="31"/>
      <c r="G163" s="31"/>
      <c r="H163" s="31"/>
      <c r="I163" s="31"/>
      <c r="J163" s="31"/>
      <c r="K163" s="31"/>
      <c r="L163" s="31"/>
    </row>
    <row r="164" spans="1:12" x14ac:dyDescent="0.25">
      <c r="A164" s="6"/>
      <c r="B164" s="15" t="s">
        <v>106</v>
      </c>
      <c r="C164" s="17" t="s">
        <v>52</v>
      </c>
      <c r="D164" s="31">
        <v>72833398</v>
      </c>
      <c r="E164" s="110">
        <f>[3]ТАБЛИЦА!$AB$70</f>
        <v>175553169.59328815</v>
      </c>
      <c r="F164" s="31"/>
      <c r="G164" s="31"/>
      <c r="H164" s="31"/>
      <c r="I164" s="31"/>
      <c r="J164" s="31"/>
      <c r="K164" s="31"/>
      <c r="L164" s="31"/>
    </row>
    <row r="165" spans="1:12" x14ac:dyDescent="0.25">
      <c r="A165" s="6"/>
      <c r="B165" s="15" t="s">
        <v>107</v>
      </c>
      <c r="C165" s="17" t="s">
        <v>52</v>
      </c>
      <c r="D165" s="31">
        <v>261193</v>
      </c>
      <c r="E165" s="110">
        <f>[2]ТАБЛИЦА!$E$109</f>
        <v>189196.692396325</v>
      </c>
      <c r="F165" s="31"/>
      <c r="G165" s="31"/>
      <c r="H165" s="31"/>
      <c r="I165" s="31"/>
      <c r="J165" s="31"/>
      <c r="K165" s="31"/>
      <c r="L165" s="31"/>
    </row>
    <row r="166" spans="1:12" x14ac:dyDescent="0.25">
      <c r="A166" s="6"/>
      <c r="B166" s="15" t="s">
        <v>108</v>
      </c>
      <c r="C166" s="17" t="s">
        <v>52</v>
      </c>
      <c r="D166" s="31">
        <v>162878</v>
      </c>
      <c r="E166" s="110">
        <f>[2]ТАБЛИЦА!$E$110</f>
        <v>492001.6091285235</v>
      </c>
      <c r="F166" s="31"/>
      <c r="G166" s="31"/>
      <c r="H166" s="31"/>
      <c r="I166" s="31"/>
      <c r="J166" s="31"/>
      <c r="K166" s="31"/>
      <c r="L166" s="31"/>
    </row>
    <row r="167" spans="1:12" ht="75" x14ac:dyDescent="0.25">
      <c r="A167" s="6" t="s">
        <v>23</v>
      </c>
      <c r="B167" s="14" t="s">
        <v>122</v>
      </c>
      <c r="C167" s="17" t="s">
        <v>117</v>
      </c>
      <c r="D167" s="31">
        <f t="shared" ref="D167:E170" si="3">D163/D137</f>
        <v>64.139648518692411</v>
      </c>
      <c r="E167" s="110">
        <f t="shared" si="3"/>
        <v>160.90624346431932</v>
      </c>
      <c r="F167" s="31"/>
      <c r="G167" s="31"/>
      <c r="H167" s="31"/>
      <c r="I167" s="31"/>
      <c r="J167" s="31"/>
      <c r="K167" s="31"/>
      <c r="L167" s="31"/>
    </row>
    <row r="168" spans="1:12" ht="18" customHeight="1" x14ac:dyDescent="0.25">
      <c r="A168" s="6"/>
      <c r="B168" s="15" t="s">
        <v>106</v>
      </c>
      <c r="C168" s="17" t="s">
        <v>117</v>
      </c>
      <c r="D168" s="31">
        <f t="shared" si="3"/>
        <v>64.099096751827062</v>
      </c>
      <c r="E168" s="110">
        <f t="shared" si="3"/>
        <v>161.07478901148517</v>
      </c>
      <c r="F168" s="31"/>
      <c r="G168" s="31"/>
      <c r="H168" s="31"/>
      <c r="I168" s="31"/>
      <c r="J168" s="31"/>
      <c r="K168" s="31"/>
      <c r="L168" s="31"/>
    </row>
    <row r="169" spans="1:12" ht="18" customHeight="1" x14ac:dyDescent="0.25">
      <c r="A169" s="6"/>
      <c r="B169" s="15" t="s">
        <v>107</v>
      </c>
      <c r="C169" s="17" t="s">
        <v>117</v>
      </c>
      <c r="D169" s="31">
        <f t="shared" si="3"/>
        <v>69.510591867149245</v>
      </c>
      <c r="E169" s="110">
        <f t="shared" si="3"/>
        <v>58.513777389016724</v>
      </c>
      <c r="F169" s="31"/>
      <c r="G169" s="31"/>
      <c r="H169" s="31"/>
      <c r="I169" s="31"/>
      <c r="J169" s="31"/>
      <c r="K169" s="31"/>
      <c r="L169" s="31"/>
    </row>
    <row r="170" spans="1:12" ht="17.25" customHeight="1" x14ac:dyDescent="0.25">
      <c r="A170" s="6"/>
      <c r="B170" s="15" t="s">
        <v>108</v>
      </c>
      <c r="C170" s="17" t="s">
        <v>117</v>
      </c>
      <c r="D170" s="31">
        <f t="shared" si="3"/>
        <v>76.264813713600759</v>
      </c>
      <c r="E170" s="110">
        <f t="shared" si="3"/>
        <v>229.71718691145014</v>
      </c>
      <c r="F170" s="31"/>
      <c r="G170" s="31"/>
      <c r="H170" s="31"/>
      <c r="I170" s="31"/>
      <c r="J170" s="31"/>
      <c r="K170" s="31"/>
      <c r="L170" s="31"/>
    </row>
    <row r="171" spans="1:12" ht="30" x14ac:dyDescent="0.25">
      <c r="A171" s="6" t="s">
        <v>25</v>
      </c>
      <c r="B171" s="15" t="s">
        <v>123</v>
      </c>
      <c r="C171" s="17" t="s">
        <v>117</v>
      </c>
      <c r="D171" s="31">
        <f>D167+D154</f>
        <v>1386.823017904318</v>
      </c>
      <c r="E171" s="110">
        <f>E167+E154</f>
        <v>1769.4224650312242</v>
      </c>
      <c r="F171" s="31"/>
      <c r="G171" s="31"/>
      <c r="H171" s="31"/>
      <c r="I171" s="31"/>
      <c r="J171" s="31"/>
      <c r="K171" s="31"/>
      <c r="L171" s="31"/>
    </row>
    <row r="172" spans="1:12" ht="45" x14ac:dyDescent="0.25">
      <c r="A172" s="6" t="s">
        <v>25</v>
      </c>
      <c r="B172" s="15" t="s">
        <v>124</v>
      </c>
      <c r="C172" s="17" t="s">
        <v>117</v>
      </c>
      <c r="D172" s="31">
        <f>D167+D155</f>
        <v>1386.823017904318</v>
      </c>
      <c r="E172" s="110">
        <f>E167+E155</f>
        <v>1769.4224650312242</v>
      </c>
      <c r="F172" s="31"/>
      <c r="G172" s="31"/>
      <c r="H172" s="31"/>
      <c r="I172" s="31"/>
      <c r="J172" s="31"/>
      <c r="K172" s="31"/>
      <c r="L172" s="31"/>
    </row>
    <row r="173" spans="1:12" ht="15.75" customHeight="1" x14ac:dyDescent="0.25">
      <c r="A173" s="6"/>
      <c r="B173" s="15" t="s">
        <v>106</v>
      </c>
      <c r="C173" s="17" t="s">
        <v>117</v>
      </c>
      <c r="D173" s="31">
        <f t="shared" ref="D173:E175" si="4">D156+D168</f>
        <v>1385.9462074814458</v>
      </c>
      <c r="E173" s="110">
        <f t="shared" si="4"/>
        <v>1763.6507928677977</v>
      </c>
      <c r="F173" s="31"/>
      <c r="G173" s="31"/>
      <c r="H173" s="31"/>
      <c r="I173" s="31"/>
      <c r="J173" s="31"/>
      <c r="K173" s="31"/>
      <c r="L173" s="31"/>
    </row>
    <row r="174" spans="1:12" ht="15.75" customHeight="1" x14ac:dyDescent="0.25">
      <c r="A174" s="6"/>
      <c r="B174" s="15" t="s">
        <v>107</v>
      </c>
      <c r="C174" s="17" t="s">
        <v>117</v>
      </c>
      <c r="D174" s="42">
        <f t="shared" si="4"/>
        <v>1502.9545454545455</v>
      </c>
      <c r="E174" s="105">
        <f t="shared" si="4"/>
        <v>2753.2471618571963</v>
      </c>
      <c r="F174" s="31"/>
      <c r="G174" s="31"/>
      <c r="H174" s="31"/>
      <c r="I174" s="31"/>
      <c r="J174" s="31"/>
      <c r="K174" s="31"/>
      <c r="L174" s="31"/>
    </row>
    <row r="175" spans="1:12" ht="15.75" customHeight="1" x14ac:dyDescent="0.25">
      <c r="A175" s="6"/>
      <c r="B175" s="15" t="s">
        <v>108</v>
      </c>
      <c r="C175" s="17" t="s">
        <v>117</v>
      </c>
      <c r="D175" s="42">
        <f t="shared" si="4"/>
        <v>1648.9916607747377</v>
      </c>
      <c r="E175" s="105">
        <f t="shared" si="4"/>
        <v>3221.2097293952775</v>
      </c>
      <c r="F175" s="31"/>
      <c r="G175" s="31"/>
      <c r="H175" s="31"/>
      <c r="I175" s="31"/>
      <c r="J175" s="31"/>
      <c r="K175" s="31"/>
      <c r="L175" s="31"/>
    </row>
    <row r="176" spans="1:12" ht="15.75" customHeight="1" x14ac:dyDescent="0.25">
      <c r="A176" s="6"/>
      <c r="B176" s="15" t="s">
        <v>109</v>
      </c>
      <c r="C176" s="17" t="s">
        <v>117</v>
      </c>
      <c r="D176" s="31"/>
      <c r="E176" s="110"/>
      <c r="F176" s="31"/>
      <c r="G176" s="31"/>
      <c r="H176" s="31"/>
      <c r="I176" s="31"/>
      <c r="J176" s="31"/>
      <c r="K176" s="31"/>
      <c r="L176" s="31"/>
    </row>
    <row r="177" spans="1:12" ht="15.75" customHeight="1" x14ac:dyDescent="0.25">
      <c r="A177" s="6"/>
      <c r="B177" s="15" t="s">
        <v>110</v>
      </c>
      <c r="C177" s="17" t="s">
        <v>117</v>
      </c>
      <c r="D177" s="31"/>
      <c r="E177" s="110"/>
      <c r="F177" s="31"/>
      <c r="G177" s="31"/>
      <c r="H177" s="31"/>
      <c r="I177" s="31"/>
      <c r="J177" s="31"/>
      <c r="K177" s="31"/>
      <c r="L177" s="31"/>
    </row>
    <row r="178" spans="1:12" ht="15.75" customHeight="1" x14ac:dyDescent="0.25">
      <c r="A178" s="6"/>
      <c r="B178" s="15" t="s">
        <v>111</v>
      </c>
      <c r="C178" s="17" t="s">
        <v>117</v>
      </c>
      <c r="D178" s="31"/>
      <c r="E178" s="110"/>
      <c r="F178" s="31"/>
      <c r="G178" s="31"/>
      <c r="H178" s="31"/>
      <c r="I178" s="31"/>
      <c r="J178" s="31"/>
      <c r="K178" s="31"/>
      <c r="L178" s="31"/>
    </row>
    <row r="179" spans="1:12" ht="15.75" customHeight="1" x14ac:dyDescent="0.25">
      <c r="A179" s="6" t="s">
        <v>27</v>
      </c>
      <c r="B179" s="14" t="s">
        <v>127</v>
      </c>
      <c r="C179" s="17" t="s">
        <v>40</v>
      </c>
      <c r="D179" s="31">
        <v>114.03</v>
      </c>
      <c r="E179" s="110"/>
      <c r="F179" s="31"/>
      <c r="G179" s="31"/>
      <c r="H179" s="31"/>
      <c r="I179" s="31"/>
      <c r="J179" s="31"/>
      <c r="K179" s="31"/>
      <c r="L179" s="31"/>
    </row>
    <row r="180" spans="1:12" ht="16.5" customHeight="1" x14ac:dyDescent="0.25">
      <c r="A180" s="224" t="s">
        <v>29</v>
      </c>
      <c r="B180" s="226" t="s">
        <v>125</v>
      </c>
      <c r="C180" s="16" t="s">
        <v>117</v>
      </c>
      <c r="D180" s="31">
        <f>C85/D137</f>
        <v>724.44479026223178</v>
      </c>
      <c r="E180" s="110">
        <f>D85/E137</f>
        <v>786.04536689764814</v>
      </c>
      <c r="F180" s="31"/>
      <c r="G180" s="31"/>
      <c r="H180" s="31"/>
      <c r="I180" s="31"/>
      <c r="J180" s="31"/>
      <c r="K180" s="31"/>
      <c r="L180" s="31"/>
    </row>
    <row r="181" spans="1:12" x14ac:dyDescent="0.25">
      <c r="A181" s="225"/>
      <c r="B181" s="227"/>
      <c r="C181" s="17" t="s">
        <v>40</v>
      </c>
      <c r="D181" s="31">
        <f>C85/C124*100</f>
        <v>52.237724706861208</v>
      </c>
      <c r="E181" s="110">
        <f>D85/D124*100</f>
        <v>44.423837858517132</v>
      </c>
      <c r="F181" s="31"/>
      <c r="G181" s="31"/>
      <c r="H181" s="31"/>
      <c r="I181" s="31"/>
      <c r="J181" s="31"/>
      <c r="K181" s="31"/>
      <c r="L181" s="31"/>
    </row>
    <row r="182" spans="1:12" x14ac:dyDescent="0.25">
      <c r="A182" s="222" t="s">
        <v>96</v>
      </c>
      <c r="B182" s="223" t="s">
        <v>126</v>
      </c>
      <c r="C182" s="17" t="s">
        <v>117</v>
      </c>
      <c r="D182" s="31">
        <f>C87/D137</f>
        <v>724.25216066852386</v>
      </c>
      <c r="E182" s="110">
        <f>D87/E137</f>
        <v>770.23451089562764</v>
      </c>
      <c r="F182" s="31"/>
      <c r="G182" s="31"/>
      <c r="H182" s="31"/>
      <c r="I182" s="31"/>
      <c r="J182" s="31"/>
      <c r="K182" s="31"/>
      <c r="L182" s="31"/>
    </row>
    <row r="183" spans="1:12" x14ac:dyDescent="0.25">
      <c r="A183" s="222"/>
      <c r="B183" s="223"/>
      <c r="C183" s="17" t="s">
        <v>40</v>
      </c>
      <c r="D183" s="31">
        <f>C87/C124*100</f>
        <v>52.223834715764909</v>
      </c>
      <c r="E183" s="110">
        <f>D87/D124*100</f>
        <v>43.530277597217889</v>
      </c>
      <c r="F183" s="31"/>
      <c r="G183" s="31"/>
      <c r="H183" s="31"/>
      <c r="I183" s="31"/>
      <c r="J183" s="31"/>
      <c r="K183" s="31"/>
      <c r="L183" s="31"/>
    </row>
    <row r="185" spans="1:12" x14ac:dyDescent="0.25">
      <c r="B185" s="2" t="s">
        <v>240</v>
      </c>
      <c r="D185" s="2" t="s">
        <v>241</v>
      </c>
    </row>
  </sheetData>
  <mergeCells count="55">
    <mergeCell ref="A182:A183"/>
    <mergeCell ref="B182:B183"/>
    <mergeCell ref="B132:B135"/>
    <mergeCell ref="A132:A135"/>
    <mergeCell ref="A180:A181"/>
    <mergeCell ref="B180:B181"/>
    <mergeCell ref="A162:L162"/>
    <mergeCell ref="A136:L136"/>
    <mergeCell ref="C132:C135"/>
    <mergeCell ref="E134:E135"/>
    <mergeCell ref="D132:L132"/>
    <mergeCell ref="L134:L135"/>
    <mergeCell ref="K133:L133"/>
    <mergeCell ref="K134:K135"/>
    <mergeCell ref="E133:H133"/>
    <mergeCell ref="I134:I135"/>
    <mergeCell ref="A3:L3"/>
    <mergeCell ref="B44:B45"/>
    <mergeCell ref="C7:E7"/>
    <mergeCell ref="A7:A8"/>
    <mergeCell ref="C44:C45"/>
    <mergeCell ref="D44:F44"/>
    <mergeCell ref="B7:B8"/>
    <mergeCell ref="A44:A45"/>
    <mergeCell ref="A58:A60"/>
    <mergeCell ref="B58:B60"/>
    <mergeCell ref="H59:I59"/>
    <mergeCell ref="A82:A84"/>
    <mergeCell ref="B82:B84"/>
    <mergeCell ref="H83:I83"/>
    <mergeCell ref="D59:E59"/>
    <mergeCell ref="C58:I58"/>
    <mergeCell ref="C59:C60"/>
    <mergeCell ref="F59:G59"/>
    <mergeCell ref="C82:I82"/>
    <mergeCell ref="D83:E83"/>
    <mergeCell ref="F134:H134"/>
    <mergeCell ref="D133:D135"/>
    <mergeCell ref="C83:C84"/>
    <mergeCell ref="F83:G83"/>
    <mergeCell ref="J134:J135"/>
    <mergeCell ref="I106:I107"/>
    <mergeCell ref="D105:G105"/>
    <mergeCell ref="H106:H107"/>
    <mergeCell ref="I133:J133"/>
    <mergeCell ref="A104:A107"/>
    <mergeCell ref="E106:G106"/>
    <mergeCell ref="C105:C107"/>
    <mergeCell ref="C104:L104"/>
    <mergeCell ref="J105:K105"/>
    <mergeCell ref="H105:I105"/>
    <mergeCell ref="K106:K107"/>
    <mergeCell ref="J106:J107"/>
    <mergeCell ref="B104:B107"/>
    <mergeCell ref="D106:D107"/>
  </mergeCells>
  <phoneticPr fontId="0" type="noConversion"/>
  <pageMargins left="0.11811023622047245" right="0.11811023622047245" top="1.3385826771653544" bottom="0.15748031496062992" header="0.31496062992125984" footer="0.31496062992125984"/>
  <pageSetup paperSize="9" scale="50" orientation="landscape" r:id="rId1"/>
  <rowBreaks count="6" manualBreakCount="6">
    <brk id="41" max="11" man="1"/>
    <brk id="55" max="16383" man="1"/>
    <brk id="79" max="16383" man="1"/>
    <brk id="101" max="11" man="1"/>
    <brk id="130" max="11" man="1"/>
    <brk id="161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M8" sqref="M8"/>
    </sheetView>
  </sheetViews>
  <sheetFormatPr defaultRowHeight="15" x14ac:dyDescent="0.25"/>
  <cols>
    <col min="1" max="1" width="7.85546875" customWidth="1"/>
    <col min="2" max="2" width="45.28515625" customWidth="1"/>
    <col min="3" max="3" width="22.85546875" customWidth="1"/>
    <col min="4" max="4" width="14.7109375" customWidth="1"/>
    <col min="5" max="5" width="18.140625" customWidth="1"/>
    <col min="6" max="6" width="15.140625" customWidth="1"/>
    <col min="7" max="7" width="14.28515625" customWidth="1"/>
    <col min="8" max="8" width="18" customWidth="1"/>
    <col min="9" max="9" width="11.85546875" customWidth="1"/>
    <col min="10" max="10" width="12.28515625" customWidth="1"/>
  </cols>
  <sheetData>
    <row r="1" spans="1:10" ht="18.75" x14ac:dyDescent="0.3">
      <c r="A1" s="59"/>
      <c r="B1" s="59"/>
      <c r="C1" s="59"/>
      <c r="D1" s="59"/>
      <c r="E1" s="59"/>
      <c r="F1" s="59"/>
      <c r="G1" s="59"/>
      <c r="H1" s="59" t="s">
        <v>129</v>
      </c>
      <c r="I1" s="59"/>
      <c r="J1" s="59"/>
    </row>
    <row r="2" spans="1:10" ht="18.75" x14ac:dyDescent="0.3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10" ht="18.75" x14ac:dyDescent="0.3">
      <c r="A3" s="60" t="s">
        <v>244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18.75" x14ac:dyDescent="0.3">
      <c r="A4" s="59"/>
      <c r="B4" s="59"/>
      <c r="C4" s="59"/>
      <c r="D4" s="59"/>
      <c r="E4" s="59"/>
      <c r="F4" s="59"/>
      <c r="G4" s="59"/>
      <c r="H4" s="59"/>
      <c r="I4" s="59"/>
      <c r="J4" s="61" t="s">
        <v>137</v>
      </c>
    </row>
    <row r="5" spans="1:10" ht="93.75" x14ac:dyDescent="0.25">
      <c r="A5" s="200" t="s">
        <v>131</v>
      </c>
      <c r="B5" s="200" t="s">
        <v>132</v>
      </c>
      <c r="C5" s="233" t="s">
        <v>141</v>
      </c>
      <c r="D5" s="233"/>
      <c r="E5" s="233" t="s">
        <v>174</v>
      </c>
      <c r="F5" s="233"/>
      <c r="G5" s="233"/>
      <c r="H5" s="233" t="s">
        <v>140</v>
      </c>
      <c r="I5" s="233"/>
      <c r="J5" s="62" t="s">
        <v>142</v>
      </c>
    </row>
    <row r="6" spans="1:10" ht="18.75" x14ac:dyDescent="0.25">
      <c r="A6" s="232"/>
      <c r="B6" s="232"/>
      <c r="C6" s="233" t="s">
        <v>135</v>
      </c>
      <c r="D6" s="233"/>
      <c r="E6" s="233"/>
      <c r="F6" s="233"/>
      <c r="G6" s="233"/>
      <c r="H6" s="233"/>
      <c r="I6" s="233"/>
      <c r="J6" s="233"/>
    </row>
    <row r="7" spans="1:10" ht="18.75" x14ac:dyDescent="0.25">
      <c r="A7" s="232"/>
      <c r="B7" s="232"/>
      <c r="C7" s="200" t="s">
        <v>138</v>
      </c>
      <c r="D7" s="200" t="s">
        <v>136</v>
      </c>
      <c r="E7" s="234" t="s">
        <v>138</v>
      </c>
      <c r="F7" s="235"/>
      <c r="G7" s="62" t="s">
        <v>136</v>
      </c>
      <c r="H7" s="200" t="s">
        <v>138</v>
      </c>
      <c r="I7" s="200" t="s">
        <v>136</v>
      </c>
      <c r="J7" s="200" t="s">
        <v>136</v>
      </c>
    </row>
    <row r="8" spans="1:10" ht="37.5" x14ac:dyDescent="0.25">
      <c r="A8" s="201"/>
      <c r="B8" s="201"/>
      <c r="C8" s="201"/>
      <c r="D8" s="201"/>
      <c r="E8" s="62" t="s">
        <v>175</v>
      </c>
      <c r="F8" s="62" t="s">
        <v>176</v>
      </c>
      <c r="G8" s="62"/>
      <c r="H8" s="201"/>
      <c r="I8" s="201"/>
      <c r="J8" s="201"/>
    </row>
    <row r="9" spans="1:10" ht="21.75" customHeight="1" x14ac:dyDescent="0.25">
      <c r="A9" s="62" t="s">
        <v>1</v>
      </c>
      <c r="B9" s="63" t="s">
        <v>166</v>
      </c>
      <c r="C9" s="64">
        <v>0</v>
      </c>
      <c r="D9" s="64"/>
      <c r="E9" s="64">
        <v>0</v>
      </c>
      <c r="F9" s="64">
        <v>0</v>
      </c>
      <c r="G9" s="64"/>
      <c r="H9" s="64">
        <v>0</v>
      </c>
      <c r="I9" s="64"/>
      <c r="J9" s="64"/>
    </row>
    <row r="10" spans="1:10" ht="18.75" customHeight="1" x14ac:dyDescent="0.25">
      <c r="A10" s="62" t="s">
        <v>3</v>
      </c>
      <c r="B10" s="63" t="s">
        <v>229</v>
      </c>
      <c r="C10" s="64">
        <v>443.37599999999998</v>
      </c>
      <c r="D10" s="64"/>
      <c r="E10" s="64">
        <v>23.91</v>
      </c>
      <c r="F10" s="64">
        <v>5.85</v>
      </c>
      <c r="G10" s="64"/>
      <c r="H10" s="64">
        <v>413.61599999999999</v>
      </c>
      <c r="I10" s="64"/>
      <c r="J10" s="64"/>
    </row>
    <row r="11" spans="1:10" ht="18.75" customHeight="1" x14ac:dyDescent="0.25">
      <c r="A11" s="62" t="s">
        <v>5</v>
      </c>
      <c r="B11" s="63" t="s">
        <v>167</v>
      </c>
      <c r="C11" s="64">
        <v>0</v>
      </c>
      <c r="D11" s="64"/>
      <c r="E11" s="64">
        <v>0</v>
      </c>
      <c r="F11" s="64">
        <v>0</v>
      </c>
      <c r="G11" s="64"/>
      <c r="H11" s="64">
        <v>0</v>
      </c>
      <c r="I11" s="64"/>
      <c r="J11" s="64"/>
    </row>
    <row r="12" spans="1:10" ht="18.75" x14ac:dyDescent="0.3">
      <c r="A12" s="62">
        <v>4</v>
      </c>
      <c r="B12" s="66" t="s">
        <v>228</v>
      </c>
      <c r="C12" s="67">
        <v>5922.5159999999996</v>
      </c>
      <c r="D12" s="67"/>
      <c r="E12" s="67">
        <v>37.57</v>
      </c>
      <c r="F12" s="67">
        <v>60.93</v>
      </c>
      <c r="G12" s="67"/>
      <c r="H12" s="67">
        <v>5824.0159999999996</v>
      </c>
      <c r="I12" s="67"/>
      <c r="J12" s="67"/>
    </row>
    <row r="13" spans="1:10" ht="18.75" x14ac:dyDescent="0.3">
      <c r="A13" s="62">
        <v>5</v>
      </c>
      <c r="B13" s="66" t="s">
        <v>230</v>
      </c>
      <c r="C13" s="67">
        <v>6498.6360000000004</v>
      </c>
      <c r="D13" s="67"/>
      <c r="E13" s="67">
        <v>470.04</v>
      </c>
      <c r="F13" s="67">
        <v>85.88</v>
      </c>
      <c r="G13" s="67"/>
      <c r="H13" s="67">
        <v>5942.7160000000003</v>
      </c>
      <c r="I13" s="67"/>
      <c r="J13" s="67"/>
    </row>
    <row r="14" spans="1:10" ht="18.75" x14ac:dyDescent="0.3">
      <c r="A14" s="62">
        <v>6</v>
      </c>
      <c r="B14" s="66" t="s">
        <v>168</v>
      </c>
      <c r="C14" s="67">
        <v>532457.47100000002</v>
      </c>
      <c r="D14" s="67"/>
      <c r="E14" s="67">
        <v>48015.39</v>
      </c>
      <c r="F14" s="67">
        <v>6515.26</v>
      </c>
      <c r="G14" s="67"/>
      <c r="H14" s="67">
        <v>477926.821</v>
      </c>
      <c r="I14" s="67"/>
      <c r="J14" s="67"/>
    </row>
    <row r="15" spans="1:10" ht="18.75" x14ac:dyDescent="0.3">
      <c r="A15" s="62">
        <v>7</v>
      </c>
      <c r="B15" s="66" t="s">
        <v>169</v>
      </c>
      <c r="C15" s="67">
        <v>4714.7820000000002</v>
      </c>
      <c r="D15" s="67"/>
      <c r="E15" s="67">
        <v>460.46</v>
      </c>
      <c r="F15" s="67">
        <v>44.59</v>
      </c>
      <c r="G15" s="67"/>
      <c r="H15" s="67">
        <v>4209.732</v>
      </c>
      <c r="I15" s="67"/>
      <c r="J15" s="67"/>
    </row>
    <row r="16" spans="1:10" ht="18.75" x14ac:dyDescent="0.3">
      <c r="A16" s="62">
        <v>8</v>
      </c>
      <c r="B16" s="66" t="s">
        <v>170</v>
      </c>
      <c r="C16" s="67">
        <v>322.536</v>
      </c>
      <c r="D16" s="67"/>
      <c r="E16" s="67">
        <v>57.54</v>
      </c>
      <c r="F16" s="67">
        <v>3.3</v>
      </c>
      <c r="G16" s="67"/>
      <c r="H16" s="67">
        <v>261.68599999999998</v>
      </c>
      <c r="I16" s="67"/>
      <c r="J16" s="67"/>
    </row>
    <row r="17" spans="1:10" ht="18.75" x14ac:dyDescent="0.3">
      <c r="A17" s="145">
        <v>9</v>
      </c>
      <c r="B17" s="66" t="s">
        <v>243</v>
      </c>
      <c r="C17" s="67">
        <v>554.19799999999998</v>
      </c>
      <c r="D17" s="67"/>
      <c r="E17" s="67">
        <v>0</v>
      </c>
      <c r="F17" s="67">
        <f>'[5]2014 год'!$L$38</f>
        <v>23.6</v>
      </c>
      <c r="G17" s="67"/>
      <c r="H17" s="67">
        <v>530.59799999999996</v>
      </c>
      <c r="I17" s="67"/>
      <c r="J17" s="67"/>
    </row>
    <row r="18" spans="1:10" ht="18.75" x14ac:dyDescent="0.3">
      <c r="A18" s="145">
        <v>10</v>
      </c>
      <c r="B18" s="66" t="s">
        <v>171</v>
      </c>
      <c r="C18" s="67">
        <v>0</v>
      </c>
      <c r="D18" s="67"/>
      <c r="E18" s="67">
        <v>0</v>
      </c>
      <c r="F18" s="67">
        <v>0</v>
      </c>
      <c r="G18" s="67"/>
      <c r="H18" s="67">
        <v>0</v>
      </c>
      <c r="I18" s="67"/>
      <c r="J18" s="67"/>
    </row>
    <row r="19" spans="1:10" ht="18.75" x14ac:dyDescent="0.3">
      <c r="A19" s="146">
        <v>11</v>
      </c>
      <c r="B19" s="68" t="s">
        <v>172</v>
      </c>
      <c r="C19" s="69">
        <f>SUM(C9:C18)</f>
        <v>550913.51500000001</v>
      </c>
      <c r="D19" s="69"/>
      <c r="E19" s="69">
        <f>SUM(E9:E18)</f>
        <v>49064.909999999996</v>
      </c>
      <c r="F19" s="126">
        <f>SUM(F9:F18)</f>
        <v>6739.4100000000008</v>
      </c>
      <c r="G19" s="126"/>
      <c r="H19" s="126">
        <f>SUM(H9:H18)</f>
        <v>495109.185</v>
      </c>
      <c r="I19" s="69"/>
      <c r="J19" s="69"/>
    </row>
    <row r="20" spans="1:10" ht="18.75" x14ac:dyDescent="0.3">
      <c r="A20" s="145">
        <v>12</v>
      </c>
      <c r="B20" s="66" t="s">
        <v>173</v>
      </c>
      <c r="C20" s="67"/>
      <c r="D20" s="67"/>
      <c r="E20" s="67"/>
      <c r="F20" s="127"/>
      <c r="G20" s="127"/>
      <c r="H20" s="127"/>
      <c r="I20" s="67"/>
      <c r="J20" s="67"/>
    </row>
    <row r="21" spans="1:10" ht="18.75" x14ac:dyDescent="0.3">
      <c r="A21" s="146">
        <v>13</v>
      </c>
      <c r="B21" s="68" t="s">
        <v>72</v>
      </c>
      <c r="C21" s="69">
        <f>C19</f>
        <v>550913.51500000001</v>
      </c>
      <c r="D21" s="69"/>
      <c r="E21" s="69">
        <f>E19</f>
        <v>49064.909999999996</v>
      </c>
      <c r="F21" s="126">
        <f>F19</f>
        <v>6739.4100000000008</v>
      </c>
      <c r="G21" s="126"/>
      <c r="H21" s="126">
        <f>H19</f>
        <v>495109.185</v>
      </c>
      <c r="I21" s="69"/>
      <c r="J21" s="69"/>
    </row>
    <row r="22" spans="1:10" ht="18.75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</row>
    <row r="23" spans="1:10" ht="18.75" x14ac:dyDescent="0.3">
      <c r="A23" s="59"/>
      <c r="B23" s="59" t="s">
        <v>238</v>
      </c>
      <c r="C23" s="59"/>
      <c r="D23" s="59"/>
      <c r="E23" s="59" t="s">
        <v>239</v>
      </c>
      <c r="F23" s="59"/>
      <c r="G23" s="59"/>
      <c r="H23" s="59"/>
      <c r="I23" s="59"/>
      <c r="J23" s="59"/>
    </row>
    <row r="24" spans="1:10" ht="18.75" x14ac:dyDescent="0.3">
      <c r="A24" s="59"/>
      <c r="B24" s="59"/>
      <c r="C24" s="59"/>
      <c r="D24" s="59"/>
      <c r="E24" s="59"/>
      <c r="F24" s="59"/>
      <c r="G24" s="59"/>
      <c r="H24" s="59"/>
      <c r="I24" s="59"/>
      <c r="J24" s="59"/>
    </row>
  </sheetData>
  <mergeCells count="12">
    <mergeCell ref="A5:A8"/>
    <mergeCell ref="B5:B8"/>
    <mergeCell ref="C5:D5"/>
    <mergeCell ref="E5:G5"/>
    <mergeCell ref="H5:I5"/>
    <mergeCell ref="C6:J6"/>
    <mergeCell ref="C7:C8"/>
    <mergeCell ref="D7:D8"/>
    <mergeCell ref="E7:F7"/>
    <mergeCell ref="H7:H8"/>
    <mergeCell ref="I7:I8"/>
    <mergeCell ref="J7:J8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view="pageBreakPreview" zoomScale="87" zoomScaleNormal="100" zoomScaleSheetLayoutView="87" workbookViewId="0">
      <selection activeCell="H50" sqref="H50"/>
    </sheetView>
  </sheetViews>
  <sheetFormatPr defaultRowHeight="15.75" outlineLevelRow="1" x14ac:dyDescent="0.25"/>
  <cols>
    <col min="1" max="1" width="6.85546875" style="2" customWidth="1"/>
    <col min="2" max="2" width="46.140625" style="2" customWidth="1"/>
    <col min="3" max="3" width="21.85546875" style="2" customWidth="1"/>
    <col min="4" max="4" width="21.42578125" style="2" customWidth="1"/>
    <col min="5" max="5" width="22.85546875" style="2" customWidth="1"/>
    <col min="6" max="6" width="18.42578125" style="2" customWidth="1"/>
    <col min="7" max="7" width="18.7109375" style="2" customWidth="1"/>
    <col min="8" max="8" width="19.140625" style="2" customWidth="1"/>
    <col min="9" max="9" width="15.85546875" style="2" customWidth="1"/>
    <col min="10" max="10" width="15.42578125" style="2" customWidth="1"/>
    <col min="11" max="11" width="16.28515625" style="2" customWidth="1"/>
    <col min="12" max="12" width="14.5703125" style="2" customWidth="1"/>
    <col min="13" max="13" width="17" style="2" bestFit="1" customWidth="1"/>
    <col min="14" max="14" width="9.140625" style="2"/>
    <col min="15" max="15" width="17" style="2" bestFit="1" customWidth="1"/>
    <col min="16" max="16384" width="9.140625" style="2"/>
  </cols>
  <sheetData>
    <row r="1" spans="1:12" x14ac:dyDescent="0.25">
      <c r="K1" s="18" t="s">
        <v>143</v>
      </c>
    </row>
    <row r="2" spans="1:12" x14ac:dyDescent="0.25">
      <c r="K2" s="18" t="s">
        <v>130</v>
      </c>
    </row>
    <row r="3" spans="1:12" ht="36.75" customHeight="1" x14ac:dyDescent="0.25">
      <c r="A3" s="221" t="s">
        <v>164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 ht="18.75" x14ac:dyDescent="0.25">
      <c r="A4" s="19"/>
    </row>
    <row r="5" spans="1:12" x14ac:dyDescent="0.25">
      <c r="A5" s="5" t="s">
        <v>36</v>
      </c>
    </row>
    <row r="6" spans="1:12" x14ac:dyDescent="0.25">
      <c r="A6" s="21" t="s">
        <v>144</v>
      </c>
      <c r="B6" s="20"/>
    </row>
    <row r="7" spans="1:12" ht="15.75" customHeight="1" x14ac:dyDescent="0.25">
      <c r="A7" s="207" t="s">
        <v>34</v>
      </c>
      <c r="B7" s="219" t="s">
        <v>0</v>
      </c>
      <c r="C7" s="220" t="s">
        <v>35</v>
      </c>
      <c r="D7" s="220"/>
      <c r="E7" s="220"/>
      <c r="F7" s="22"/>
    </row>
    <row r="8" spans="1:12" ht="60" customHeight="1" x14ac:dyDescent="0.25">
      <c r="A8" s="207"/>
      <c r="B8" s="207"/>
      <c r="C8" s="24" t="s">
        <v>159</v>
      </c>
      <c r="D8" s="28" t="s">
        <v>160</v>
      </c>
      <c r="E8" s="28" t="s">
        <v>161</v>
      </c>
    </row>
    <row r="9" spans="1:12" ht="31.5" x14ac:dyDescent="0.25">
      <c r="A9" s="3" t="s">
        <v>1</v>
      </c>
      <c r="B9" s="3" t="s">
        <v>2</v>
      </c>
      <c r="C9" s="92">
        <f>[2]Транспортировка!$E$6</f>
        <v>0</v>
      </c>
      <c r="D9" s="95"/>
      <c r="E9" s="31"/>
    </row>
    <row r="10" spans="1:12" x14ac:dyDescent="0.25">
      <c r="A10" s="3" t="s">
        <v>3</v>
      </c>
      <c r="B10" s="3" t="s">
        <v>4</v>
      </c>
      <c r="C10" s="92">
        <f>[2]Транспортировка!$E$21</f>
        <v>4751747</v>
      </c>
      <c r="D10" s="95">
        <f>[2]Транспортировка!$F$21</f>
        <v>10642903</v>
      </c>
      <c r="E10" s="31"/>
    </row>
    <row r="11" spans="1:12" x14ac:dyDescent="0.25">
      <c r="A11" s="3" t="s">
        <v>5</v>
      </c>
      <c r="B11" s="3" t="s">
        <v>6</v>
      </c>
      <c r="C11" s="92">
        <f>[2]Транспортировка!$E$19</f>
        <v>5772268</v>
      </c>
      <c r="D11" s="95">
        <f>[2]Транспортировка!$F$19</f>
        <v>8089910.4000000004</v>
      </c>
      <c r="E11" s="31"/>
    </row>
    <row r="12" spans="1:12" x14ac:dyDescent="0.25">
      <c r="A12" s="3"/>
      <c r="B12" s="40" t="s">
        <v>214</v>
      </c>
      <c r="C12" s="92">
        <f>[2]Транспортировка!$E$69</f>
        <v>5223335</v>
      </c>
      <c r="D12" s="95">
        <f>[2]Транспортировка!$F$69</f>
        <v>8015235.5700000003</v>
      </c>
      <c r="E12" s="31"/>
    </row>
    <row r="13" spans="1:12" ht="47.25" x14ac:dyDescent="0.25">
      <c r="A13" s="3" t="s">
        <v>7</v>
      </c>
      <c r="B13" s="3" t="s">
        <v>165</v>
      </c>
      <c r="C13" s="92">
        <f>[2]Транспортировка!$E$30</f>
        <v>89971</v>
      </c>
      <c r="D13" s="95">
        <f>[2]Транспортировка!$F$30</f>
        <v>2467.6291749999996</v>
      </c>
      <c r="E13" s="31"/>
    </row>
    <row r="14" spans="1:12" outlineLevel="1" x14ac:dyDescent="0.25">
      <c r="A14" s="3" t="s">
        <v>179</v>
      </c>
      <c r="B14" s="34" t="s">
        <v>177</v>
      </c>
      <c r="C14" s="96"/>
      <c r="D14" s="95">
        <f>[2]Транспортировка!$F$31</f>
        <v>0</v>
      </c>
      <c r="E14" s="31"/>
    </row>
    <row r="15" spans="1:12" ht="31.5" outlineLevel="1" x14ac:dyDescent="0.25">
      <c r="A15" s="3" t="s">
        <v>180</v>
      </c>
      <c r="B15" s="34" t="s">
        <v>178</v>
      </c>
      <c r="C15" s="96">
        <v>89971</v>
      </c>
      <c r="D15" s="95">
        <f>[2]Транспортировка!$F$32</f>
        <v>2467.6291749999996</v>
      </c>
      <c r="E15" s="31"/>
    </row>
    <row r="16" spans="1:12" ht="47.25" x14ac:dyDescent="0.25">
      <c r="A16" s="3" t="s">
        <v>8</v>
      </c>
      <c r="B16" s="3" t="s">
        <v>9</v>
      </c>
      <c r="C16" s="92">
        <f>C17+C18+C19+C20+C21+C22</f>
        <v>9448.4</v>
      </c>
      <c r="D16" s="95">
        <f>D22</f>
        <v>44898.2</v>
      </c>
      <c r="E16" s="31"/>
    </row>
    <row r="17" spans="1:5" x14ac:dyDescent="0.25">
      <c r="A17" s="3" t="s">
        <v>10</v>
      </c>
      <c r="B17" s="3" t="s">
        <v>11</v>
      </c>
      <c r="C17" s="92"/>
      <c r="D17" s="95"/>
      <c r="E17" s="31"/>
    </row>
    <row r="18" spans="1:5" ht="31.5" x14ac:dyDescent="0.25">
      <c r="A18" s="3" t="s">
        <v>12</v>
      </c>
      <c r="B18" s="3" t="s">
        <v>13</v>
      </c>
      <c r="C18" s="92"/>
      <c r="D18" s="95"/>
      <c r="E18" s="31"/>
    </row>
    <row r="19" spans="1:5" x14ac:dyDescent="0.25">
      <c r="A19" s="3" t="s">
        <v>14</v>
      </c>
      <c r="B19" s="3" t="s">
        <v>15</v>
      </c>
      <c r="C19" s="92"/>
      <c r="D19" s="95"/>
      <c r="E19" s="31"/>
    </row>
    <row r="20" spans="1:5" ht="47.25" x14ac:dyDescent="0.25">
      <c r="A20" s="3" t="s">
        <v>16</v>
      </c>
      <c r="B20" s="3" t="s">
        <v>17</v>
      </c>
      <c r="C20" s="92"/>
      <c r="D20" s="95"/>
      <c r="E20" s="31"/>
    </row>
    <row r="21" spans="1:5" ht="31.5" x14ac:dyDescent="0.25">
      <c r="A21" s="3" t="s">
        <v>18</v>
      </c>
      <c r="B21" s="3" t="s">
        <v>19</v>
      </c>
      <c r="C21" s="92"/>
      <c r="D21" s="95"/>
      <c r="E21" s="31"/>
    </row>
    <row r="22" spans="1:5" ht="31.5" x14ac:dyDescent="0.25">
      <c r="A22" s="3" t="s">
        <v>20</v>
      </c>
      <c r="B22" s="3" t="s">
        <v>211</v>
      </c>
      <c r="C22" s="92">
        <f>[2]Транспортировка!$E$33</f>
        <v>9448.4</v>
      </c>
      <c r="D22" s="95">
        <f>[2]Транспортировка!$F$33</f>
        <v>44898.2</v>
      </c>
      <c r="E22" s="31"/>
    </row>
    <row r="23" spans="1:5" x14ac:dyDescent="0.25">
      <c r="A23" s="3" t="s">
        <v>21</v>
      </c>
      <c r="B23" s="3" t="s">
        <v>22</v>
      </c>
      <c r="C23" s="92"/>
      <c r="D23" s="95"/>
      <c r="E23" s="31"/>
    </row>
    <row r="24" spans="1:5" x14ac:dyDescent="0.25">
      <c r="A24" s="3" t="s">
        <v>23</v>
      </c>
      <c r="B24" s="3" t="s">
        <v>24</v>
      </c>
      <c r="C24" s="92"/>
      <c r="D24" s="95"/>
      <c r="E24" s="31"/>
    </row>
    <row r="25" spans="1:5" x14ac:dyDescent="0.25">
      <c r="A25" s="3" t="s">
        <v>25</v>
      </c>
      <c r="B25" s="3" t="s">
        <v>26</v>
      </c>
      <c r="C25" s="92"/>
      <c r="D25" s="95"/>
      <c r="E25" s="31"/>
    </row>
    <row r="26" spans="1:5" x14ac:dyDescent="0.25">
      <c r="A26" s="3" t="s">
        <v>27</v>
      </c>
      <c r="B26" s="3" t="s">
        <v>28</v>
      </c>
      <c r="C26" s="92">
        <f>[2]Транспортировка!$E$35</f>
        <v>0</v>
      </c>
      <c r="D26" s="95">
        <f>[2]Транспортировка!$F$35</f>
        <v>132752.78</v>
      </c>
      <c r="E26" s="31"/>
    </row>
    <row r="27" spans="1:5" x14ac:dyDescent="0.25">
      <c r="A27" s="40" t="s">
        <v>29</v>
      </c>
      <c r="B27" s="40" t="s">
        <v>30</v>
      </c>
      <c r="C27" s="92">
        <f>C28+C29+C30+C33+C37</f>
        <v>3966603.9305865602</v>
      </c>
      <c r="D27" s="92">
        <f>D28+D29+D30+D33+D37+D31+D32</f>
        <v>27088412.654991712</v>
      </c>
      <c r="E27" s="31"/>
    </row>
    <row r="28" spans="1:5" ht="31.5" x14ac:dyDescent="0.25">
      <c r="A28" s="39" t="s">
        <v>31</v>
      </c>
      <c r="B28" s="35" t="s">
        <v>182</v>
      </c>
      <c r="C28" s="96">
        <f>[2]Транспортировка!$E$40</f>
        <v>92456</v>
      </c>
      <c r="D28" s="95">
        <f>[2]Транспортировка!$F$40</f>
        <v>88581.34</v>
      </c>
      <c r="E28" s="31"/>
    </row>
    <row r="29" spans="1:5" x14ac:dyDescent="0.25">
      <c r="A29" s="36" t="s">
        <v>32</v>
      </c>
      <c r="B29" s="35" t="s">
        <v>183</v>
      </c>
      <c r="C29" s="96">
        <f>[2]Транспортировка!$E$41</f>
        <v>49</v>
      </c>
      <c r="D29" s="95">
        <f>[2]Транспортировка!$F$41</f>
        <v>164.63802499999994</v>
      </c>
      <c r="E29" s="31"/>
    </row>
    <row r="30" spans="1:5" x14ac:dyDescent="0.25">
      <c r="A30" s="36" t="s">
        <v>102</v>
      </c>
      <c r="B30" s="35" t="s">
        <v>184</v>
      </c>
      <c r="C30" s="96">
        <f>[2]Транспортировка!$E$42</f>
        <v>2066135</v>
      </c>
      <c r="D30" s="95">
        <f>[2]Транспортировка!$F$42</f>
        <v>6915165.6859107474</v>
      </c>
      <c r="E30" s="31"/>
    </row>
    <row r="31" spans="1:5" x14ac:dyDescent="0.25">
      <c r="A31" s="36"/>
      <c r="B31" s="85" t="s">
        <v>216</v>
      </c>
      <c r="C31" s="96"/>
      <c r="D31" s="97">
        <f>[2]Транспортировка!$F$72</f>
        <v>6851334.4694343293</v>
      </c>
      <c r="E31" s="31"/>
    </row>
    <row r="32" spans="1:5" x14ac:dyDescent="0.25">
      <c r="A32" s="36"/>
      <c r="B32" s="85" t="s">
        <v>226</v>
      </c>
      <c r="C32" s="96"/>
      <c r="D32" s="97">
        <f>[2]Транспортировка!$F$71</f>
        <v>5985308</v>
      </c>
      <c r="E32" s="31"/>
    </row>
    <row r="33" spans="1:6" x14ac:dyDescent="0.25">
      <c r="A33" s="36" t="s">
        <v>190</v>
      </c>
      <c r="B33" s="35" t="s">
        <v>185</v>
      </c>
      <c r="C33" s="96">
        <f>C34+C35+C36</f>
        <v>140068.93058656002</v>
      </c>
      <c r="D33" s="96">
        <f>D34+D35+D36</f>
        <v>1034005.0880224998</v>
      </c>
      <c r="E33" s="31"/>
    </row>
    <row r="34" spans="1:6" ht="31.5" outlineLevel="1" x14ac:dyDescent="0.25">
      <c r="A34" s="36"/>
      <c r="B34" s="38" t="s">
        <v>186</v>
      </c>
      <c r="C34" s="96">
        <f>[2]Транспортировка!$E$44</f>
        <v>59229.183133760002</v>
      </c>
      <c r="D34" s="95">
        <f>[2]Транспортировка!$F$44</f>
        <v>32882.362907499999</v>
      </c>
      <c r="E34" s="31"/>
    </row>
    <row r="35" spans="1:6" outlineLevel="1" x14ac:dyDescent="0.25">
      <c r="A35" s="36"/>
      <c r="B35" s="38" t="s">
        <v>187</v>
      </c>
      <c r="C35" s="96">
        <f>[2]Транспортировка!$E$45</f>
        <v>74392.174445440003</v>
      </c>
      <c r="D35" s="95">
        <f>[2]Транспортировка!$F$45</f>
        <v>995421.49350999983</v>
      </c>
      <c r="E35" s="31"/>
    </row>
    <row r="36" spans="1:6" outlineLevel="1" x14ac:dyDescent="0.25">
      <c r="A36" s="36"/>
      <c r="B36" s="38" t="s">
        <v>188</v>
      </c>
      <c r="C36" s="92">
        <f>[2]Транспортировка!$E$46</f>
        <v>6447.5730073600007</v>
      </c>
      <c r="D36" s="95">
        <f>[2]Транспортировка!$F$46</f>
        <v>5701.231604999999</v>
      </c>
      <c r="E36" s="31"/>
    </row>
    <row r="37" spans="1:6" x14ac:dyDescent="0.25">
      <c r="A37" s="37" t="s">
        <v>191</v>
      </c>
      <c r="B37" s="35" t="s">
        <v>189</v>
      </c>
      <c r="C37" s="92">
        <f>[2]Транспортировка!$E$49</f>
        <v>1667895</v>
      </c>
      <c r="D37" s="95">
        <f>[2]Транспортировка!$F$49</f>
        <v>6213853.4335991349</v>
      </c>
      <c r="E37" s="31"/>
    </row>
    <row r="38" spans="1:6" ht="31.5" x14ac:dyDescent="0.25">
      <c r="A38" s="43"/>
      <c r="B38" s="40" t="s">
        <v>33</v>
      </c>
      <c r="C38" s="91">
        <f>C9+C10+C11+C13+C16+C26+C27+C12</f>
        <v>19813373.33058656</v>
      </c>
      <c r="D38" s="98">
        <f>D9+D10+D11+D13+D16+D26+D27+D12</f>
        <v>54016580.234166712</v>
      </c>
      <c r="E38" s="31"/>
    </row>
    <row r="39" spans="1:6" x14ac:dyDescent="0.25">
      <c r="A39" s="11" t="s">
        <v>158</v>
      </c>
      <c r="B39" s="10"/>
      <c r="C39" s="10"/>
      <c r="D39" s="10"/>
      <c r="E39" s="10"/>
      <c r="F39" s="10"/>
    </row>
    <row r="40" spans="1:6" x14ac:dyDescent="0.25">
      <c r="A40" s="11"/>
      <c r="B40" s="10"/>
      <c r="C40" s="10"/>
      <c r="D40" s="10"/>
      <c r="E40" s="10"/>
      <c r="F40" s="10"/>
    </row>
    <row r="41" spans="1:6" x14ac:dyDescent="0.25">
      <c r="B41" s="2" t="s">
        <v>240</v>
      </c>
      <c r="D41" s="2" t="s">
        <v>241</v>
      </c>
    </row>
    <row r="42" spans="1:6" x14ac:dyDescent="0.25">
      <c r="A42" s="5" t="s">
        <v>37</v>
      </c>
    </row>
    <row r="44" spans="1:6" ht="52.5" customHeight="1" x14ac:dyDescent="0.25">
      <c r="A44" s="207" t="s">
        <v>34</v>
      </c>
      <c r="B44" s="207" t="s">
        <v>38</v>
      </c>
      <c r="C44" s="207" t="s">
        <v>50</v>
      </c>
      <c r="D44" s="207" t="s">
        <v>51</v>
      </c>
      <c r="E44" s="207"/>
      <c r="F44" s="207"/>
    </row>
    <row r="45" spans="1:6" x14ac:dyDescent="0.25">
      <c r="A45" s="207"/>
      <c r="B45" s="207"/>
      <c r="C45" s="207"/>
      <c r="D45" s="1">
        <v>2016</v>
      </c>
      <c r="E45" s="1">
        <v>2017</v>
      </c>
      <c r="F45" s="1">
        <v>2018</v>
      </c>
    </row>
    <row r="46" spans="1:6" ht="31.5" x14ac:dyDescent="0.25">
      <c r="A46" s="3" t="s">
        <v>1</v>
      </c>
      <c r="B46" s="3" t="s">
        <v>39</v>
      </c>
      <c r="C46" s="4"/>
      <c r="D46" s="4"/>
      <c r="E46" s="4"/>
      <c r="F46" s="4"/>
    </row>
    <row r="47" spans="1:6" ht="31.5" x14ac:dyDescent="0.25">
      <c r="A47" s="3" t="s">
        <v>3</v>
      </c>
      <c r="B47" s="3" t="s">
        <v>157</v>
      </c>
      <c r="C47" s="3"/>
      <c r="D47" s="3"/>
      <c r="E47" s="4"/>
      <c r="F47" s="4"/>
    </row>
    <row r="48" spans="1:6" ht="31.5" x14ac:dyDescent="0.25">
      <c r="A48" s="3" t="s">
        <v>5</v>
      </c>
      <c r="B48" s="3" t="s">
        <v>41</v>
      </c>
      <c r="C48" s="4"/>
      <c r="D48" s="4"/>
      <c r="E48" s="4"/>
      <c r="F48" s="4"/>
    </row>
    <row r="49" spans="1:10" ht="47.25" x14ac:dyDescent="0.25">
      <c r="A49" s="144" t="s">
        <v>42</v>
      </c>
      <c r="B49" s="144" t="s">
        <v>43</v>
      </c>
      <c r="C49" s="144" t="s">
        <v>44</v>
      </c>
      <c r="D49" s="144">
        <v>1313.45</v>
      </c>
      <c r="E49" s="144">
        <v>1313.45</v>
      </c>
      <c r="F49" s="144">
        <v>1313.45</v>
      </c>
    </row>
    <row r="50" spans="1:10" ht="31.5" x14ac:dyDescent="0.25">
      <c r="A50" s="3" t="s">
        <v>45</v>
      </c>
      <c r="B50" s="3" t="s">
        <v>46</v>
      </c>
      <c r="C50" s="3" t="s">
        <v>47</v>
      </c>
      <c r="D50" s="3"/>
      <c r="E50" s="4"/>
      <c r="F50" s="4"/>
    </row>
    <row r="51" spans="1:10" ht="31.5" x14ac:dyDescent="0.25">
      <c r="A51" s="3" t="s">
        <v>7</v>
      </c>
      <c r="B51" s="3" t="s">
        <v>48</v>
      </c>
      <c r="C51" s="4"/>
      <c r="D51" s="4"/>
      <c r="E51" s="4"/>
      <c r="F51" s="4"/>
    </row>
    <row r="52" spans="1:10" x14ac:dyDescent="0.25">
      <c r="A52" s="3" t="s">
        <v>8</v>
      </c>
      <c r="B52" s="3" t="s">
        <v>49</v>
      </c>
      <c r="C52" s="3" t="s">
        <v>52</v>
      </c>
      <c r="D52" s="71">
        <f>D38</f>
        <v>54016580.234166712</v>
      </c>
      <c r="E52" s="4"/>
      <c r="F52" s="4"/>
    </row>
    <row r="53" spans="1:10" x14ac:dyDescent="0.25">
      <c r="B53" s="2" t="s">
        <v>240</v>
      </c>
      <c r="D53" s="2" t="s">
        <v>241</v>
      </c>
    </row>
    <row r="54" spans="1:10" x14ac:dyDescent="0.25">
      <c r="A54" s="5" t="s">
        <v>76</v>
      </c>
    </row>
    <row r="55" spans="1:10" x14ac:dyDescent="0.25">
      <c r="A55" s="20" t="s">
        <v>144</v>
      </c>
      <c r="B55" s="20"/>
      <c r="G55" s="25"/>
      <c r="H55" s="25"/>
      <c r="I55" s="25"/>
      <c r="J55" s="25"/>
    </row>
    <row r="56" spans="1:10" ht="15.75" customHeight="1" x14ac:dyDescent="0.25">
      <c r="A56" s="207" t="s">
        <v>34</v>
      </c>
      <c r="B56" s="219" t="s">
        <v>0</v>
      </c>
      <c r="C56" s="212" t="s">
        <v>35</v>
      </c>
      <c r="D56" s="213"/>
      <c r="E56" s="213"/>
      <c r="F56" s="213"/>
      <c r="G56" s="213"/>
      <c r="H56" s="213"/>
      <c r="I56" s="214"/>
      <c r="J56" s="22"/>
    </row>
    <row r="57" spans="1:10" ht="15.75" customHeight="1" x14ac:dyDescent="0.25">
      <c r="A57" s="207"/>
      <c r="B57" s="207"/>
      <c r="C57" s="236" t="s">
        <v>159</v>
      </c>
      <c r="D57" s="217" t="s">
        <v>79</v>
      </c>
      <c r="E57" s="218"/>
      <c r="F57" s="217" t="s">
        <v>80</v>
      </c>
      <c r="G57" s="218"/>
      <c r="H57" s="217" t="s">
        <v>162</v>
      </c>
      <c r="I57" s="218"/>
    </row>
    <row r="58" spans="1:10" ht="47.25" x14ac:dyDescent="0.25">
      <c r="A58" s="207"/>
      <c r="B58" s="207"/>
      <c r="C58" s="237"/>
      <c r="D58" s="1" t="s">
        <v>77</v>
      </c>
      <c r="E58" s="1" t="s">
        <v>78</v>
      </c>
      <c r="F58" s="23" t="s">
        <v>77</v>
      </c>
      <c r="G58" s="1" t="s">
        <v>78</v>
      </c>
      <c r="H58" s="23" t="s">
        <v>77</v>
      </c>
      <c r="I58" s="8" t="s">
        <v>78</v>
      </c>
    </row>
    <row r="59" spans="1:10" ht="47.25" x14ac:dyDescent="0.25">
      <c r="A59" s="3" t="s">
        <v>53</v>
      </c>
      <c r="B59" s="3" t="s">
        <v>212</v>
      </c>
      <c r="C59" s="92"/>
      <c r="D59" s="95"/>
      <c r="E59" s="30"/>
      <c r="F59" s="30"/>
      <c r="G59" s="30"/>
      <c r="H59" s="30"/>
      <c r="I59" s="30"/>
    </row>
    <row r="60" spans="1:10" x14ac:dyDescent="0.25">
      <c r="A60" s="3" t="s">
        <v>54</v>
      </c>
      <c r="B60" s="3" t="s">
        <v>28</v>
      </c>
      <c r="C60" s="92"/>
      <c r="D60" s="95"/>
      <c r="E60" s="30"/>
      <c r="F60" s="30"/>
      <c r="G60" s="30"/>
      <c r="H60" s="30"/>
      <c r="I60" s="30"/>
    </row>
    <row r="61" spans="1:10" x14ac:dyDescent="0.25">
      <c r="A61" s="3" t="s">
        <v>55</v>
      </c>
      <c r="B61" s="3" t="s">
        <v>56</v>
      </c>
      <c r="C61" s="92"/>
      <c r="D61" s="95"/>
      <c r="E61" s="30"/>
      <c r="F61" s="30"/>
      <c r="G61" s="30"/>
      <c r="H61" s="30"/>
      <c r="I61" s="30"/>
    </row>
    <row r="62" spans="1:10" ht="31.5" x14ac:dyDescent="0.25">
      <c r="A62" s="3" t="s">
        <v>57</v>
      </c>
      <c r="B62" s="3" t="s">
        <v>58</v>
      </c>
      <c r="C62" s="92"/>
      <c r="D62" s="95"/>
      <c r="E62" s="30"/>
      <c r="F62" s="30"/>
      <c r="G62" s="30"/>
      <c r="H62" s="30"/>
      <c r="I62" s="30"/>
    </row>
    <row r="63" spans="1:10" ht="94.5" x14ac:dyDescent="0.25">
      <c r="A63" s="12" t="s">
        <v>81</v>
      </c>
      <c r="B63" s="3" t="s">
        <v>59</v>
      </c>
      <c r="C63" s="92"/>
      <c r="D63" s="95"/>
      <c r="E63" s="30"/>
      <c r="F63" s="30"/>
      <c r="G63" s="30"/>
      <c r="H63" s="30"/>
      <c r="I63" s="30"/>
    </row>
    <row r="64" spans="1:10" x14ac:dyDescent="0.25">
      <c r="A64" s="3" t="s">
        <v>60</v>
      </c>
      <c r="B64" s="3" t="s">
        <v>61</v>
      </c>
      <c r="C64" s="92"/>
      <c r="D64" s="95"/>
      <c r="E64" s="30"/>
      <c r="F64" s="30"/>
      <c r="G64" s="30"/>
      <c r="H64" s="30"/>
      <c r="I64" s="30"/>
    </row>
    <row r="65" spans="1:10" x14ac:dyDescent="0.25">
      <c r="A65" s="3" t="s">
        <v>62</v>
      </c>
      <c r="B65" s="3" t="s">
        <v>63</v>
      </c>
      <c r="C65" s="92"/>
      <c r="D65" s="95"/>
      <c r="E65" s="30"/>
      <c r="F65" s="30"/>
      <c r="G65" s="30"/>
      <c r="H65" s="30"/>
      <c r="I65" s="30"/>
    </row>
    <row r="66" spans="1:10" x14ac:dyDescent="0.25">
      <c r="A66" s="3" t="s">
        <v>64</v>
      </c>
      <c r="B66" s="3" t="s">
        <v>65</v>
      </c>
      <c r="C66" s="92">
        <f>[2]Транспортировка!$E$20</f>
        <v>1743225</v>
      </c>
      <c r="D66" s="95">
        <f>[2]Транспортировка!$F$20</f>
        <v>2443152.9408</v>
      </c>
      <c r="E66" s="30"/>
      <c r="F66" s="30"/>
      <c r="G66" s="30"/>
      <c r="H66" s="30"/>
      <c r="I66" s="30"/>
    </row>
    <row r="67" spans="1:10" x14ac:dyDescent="0.25">
      <c r="A67" s="3"/>
      <c r="B67" s="40" t="s">
        <v>213</v>
      </c>
      <c r="C67" s="92">
        <f>[2]Транспортировка!$E$70</f>
        <v>1577447</v>
      </c>
      <c r="D67" s="95">
        <f>[2]Транспортировка!$F$70</f>
        <v>2420601.1421400001</v>
      </c>
      <c r="E67" s="30"/>
      <c r="F67" s="30"/>
      <c r="G67" s="30"/>
      <c r="H67" s="30"/>
      <c r="I67" s="30"/>
    </row>
    <row r="68" spans="1:10" x14ac:dyDescent="0.25">
      <c r="A68" s="3" t="s">
        <v>66</v>
      </c>
      <c r="B68" s="3" t="s">
        <v>67</v>
      </c>
      <c r="C68" s="92">
        <f>[2]Транспортировка!$E$62</f>
        <v>7885516.7699999996</v>
      </c>
      <c r="D68" s="95">
        <f>[2]Транспортировка!$F$62</f>
        <v>9668598.5534726102</v>
      </c>
      <c r="E68" s="30"/>
      <c r="F68" s="30"/>
      <c r="G68" s="30"/>
      <c r="H68" s="30"/>
      <c r="I68" s="30"/>
    </row>
    <row r="69" spans="1:10" ht="31.5" x14ac:dyDescent="0.25">
      <c r="A69" s="3" t="s">
        <v>68</v>
      </c>
      <c r="B69" s="3" t="s">
        <v>69</v>
      </c>
      <c r="C69" s="92">
        <f>[2]Транспортировка!$E$18</f>
        <v>3695662</v>
      </c>
      <c r="D69" s="95">
        <f>[2]Транспортировка!$F$18</f>
        <v>11908795.800000001</v>
      </c>
      <c r="E69" s="30"/>
      <c r="F69" s="30"/>
      <c r="G69" s="30"/>
      <c r="H69" s="30"/>
      <c r="I69" s="30"/>
    </row>
    <row r="70" spans="1:10" ht="47.25" x14ac:dyDescent="0.25">
      <c r="A70" s="3" t="s">
        <v>70</v>
      </c>
      <c r="B70" s="3" t="s">
        <v>71</v>
      </c>
      <c r="C70" s="92">
        <f>[2]Транспортировка!$E$58</f>
        <v>17308002.109999999</v>
      </c>
      <c r="D70" s="95">
        <f>[2]Транспортировка!$F$58</f>
        <v>30371004.276704393</v>
      </c>
      <c r="E70" s="30"/>
      <c r="F70" s="30"/>
      <c r="G70" s="30"/>
      <c r="H70" s="30"/>
      <c r="I70" s="30"/>
    </row>
    <row r="71" spans="1:10" x14ac:dyDescent="0.25">
      <c r="A71" s="4"/>
      <c r="B71" s="3" t="s">
        <v>72</v>
      </c>
      <c r="C71" s="92">
        <f>C66+C68+C69+C70+C67</f>
        <v>32209852.879999999</v>
      </c>
      <c r="D71" s="92">
        <f>D66+D68+D69+D70+D67</f>
        <v>56812152.713117003</v>
      </c>
      <c r="E71" s="30"/>
      <c r="F71" s="30"/>
      <c r="G71" s="30"/>
      <c r="H71" s="30"/>
      <c r="I71" s="30"/>
    </row>
    <row r="72" spans="1:10" x14ac:dyDescent="0.25">
      <c r="A72" s="3" t="s">
        <v>3</v>
      </c>
      <c r="B72" s="3" t="s">
        <v>73</v>
      </c>
      <c r="C72" s="92">
        <f>[2]Транспортировка!$E$64</f>
        <v>1039607.07</v>
      </c>
      <c r="D72" s="95">
        <f>[2]Транспортировка!$F$64</f>
        <v>1623052.8700889831</v>
      </c>
      <c r="E72" s="30"/>
      <c r="F72" s="30"/>
      <c r="G72" s="30"/>
      <c r="H72" s="30"/>
      <c r="I72" s="30"/>
    </row>
    <row r="73" spans="1:10" ht="63" x14ac:dyDescent="0.25">
      <c r="A73" s="3" t="s">
        <v>5</v>
      </c>
      <c r="B73" s="3" t="s">
        <v>74</v>
      </c>
      <c r="C73" s="92">
        <f>[2]Транспортировка!$E$65</f>
        <v>0</v>
      </c>
      <c r="D73" s="95">
        <f>[2]Транспортировка!$F$65</f>
        <v>60287343.420883276</v>
      </c>
      <c r="E73" s="30"/>
      <c r="F73" s="30"/>
      <c r="G73" s="30"/>
      <c r="H73" s="30"/>
      <c r="I73" s="30"/>
    </row>
    <row r="74" spans="1:10" x14ac:dyDescent="0.25">
      <c r="A74" s="40" t="s">
        <v>7</v>
      </c>
      <c r="B74" s="40" t="s">
        <v>75</v>
      </c>
      <c r="C74" s="91">
        <f>C71+C72+C73</f>
        <v>33249459.949999999</v>
      </c>
      <c r="D74" s="91">
        <f>D71+D72+D73</f>
        <v>118722549.00408927</v>
      </c>
      <c r="E74" s="41"/>
      <c r="F74" s="41"/>
      <c r="G74" s="41"/>
      <c r="H74" s="41"/>
      <c r="I74" s="41"/>
    </row>
    <row r="75" spans="1:10" x14ac:dyDescent="0.25">
      <c r="A75" s="11" t="s">
        <v>158</v>
      </c>
      <c r="B75" s="9"/>
      <c r="C75" s="9"/>
      <c r="D75" s="9"/>
      <c r="E75" s="9"/>
      <c r="F75" s="9"/>
      <c r="G75" s="9"/>
      <c r="H75" s="9"/>
      <c r="I75" s="9"/>
    </row>
    <row r="76" spans="1:10" x14ac:dyDescent="0.25">
      <c r="B76" s="2" t="s">
        <v>240</v>
      </c>
      <c r="D76" s="2" t="s">
        <v>241</v>
      </c>
    </row>
    <row r="77" spans="1:10" x14ac:dyDescent="0.25">
      <c r="A77" s="5" t="s">
        <v>82</v>
      </c>
    </row>
    <row r="78" spans="1:10" x14ac:dyDescent="0.25">
      <c r="A78" s="20" t="s">
        <v>144</v>
      </c>
      <c r="B78" s="20"/>
      <c r="G78" s="25"/>
      <c r="H78" s="25"/>
      <c r="I78" s="25"/>
      <c r="J78" s="25"/>
    </row>
    <row r="79" spans="1:10" ht="15.75" customHeight="1" x14ac:dyDescent="0.25">
      <c r="A79" s="207" t="s">
        <v>34</v>
      </c>
      <c r="B79" s="219" t="s">
        <v>0</v>
      </c>
      <c r="C79" s="220" t="s">
        <v>35</v>
      </c>
      <c r="D79" s="220"/>
      <c r="E79" s="220"/>
      <c r="F79" s="220"/>
      <c r="G79" s="220"/>
      <c r="H79" s="220"/>
      <c r="I79" s="220"/>
      <c r="J79" s="22"/>
    </row>
    <row r="80" spans="1:10" ht="15.75" customHeight="1" x14ac:dyDescent="0.25">
      <c r="A80" s="207"/>
      <c r="B80" s="207"/>
      <c r="C80" s="236" t="s">
        <v>163</v>
      </c>
      <c r="D80" s="217" t="s">
        <v>79</v>
      </c>
      <c r="E80" s="218"/>
      <c r="F80" s="217" t="s">
        <v>80</v>
      </c>
      <c r="G80" s="218"/>
      <c r="H80" s="217" t="s">
        <v>162</v>
      </c>
      <c r="I80" s="218"/>
    </row>
    <row r="81" spans="1:9" ht="47.25" x14ac:dyDescent="0.25">
      <c r="A81" s="207"/>
      <c r="B81" s="207"/>
      <c r="C81" s="237"/>
      <c r="D81" s="1" t="s">
        <v>77</v>
      </c>
      <c r="E81" s="1" t="s">
        <v>78</v>
      </c>
      <c r="F81" s="23" t="s">
        <v>77</v>
      </c>
      <c r="G81" s="1" t="s">
        <v>78</v>
      </c>
      <c r="H81" s="23" t="s">
        <v>77</v>
      </c>
      <c r="I81" s="8" t="s">
        <v>78</v>
      </c>
    </row>
    <row r="82" spans="1:9" ht="31.5" x14ac:dyDescent="0.25">
      <c r="A82" s="4" t="s">
        <v>1</v>
      </c>
      <c r="B82" s="43" t="s">
        <v>193</v>
      </c>
      <c r="C82" s="93"/>
      <c r="D82" s="93"/>
      <c r="E82" s="78"/>
      <c r="F82" s="79"/>
      <c r="G82" s="78"/>
      <c r="H82" s="79"/>
      <c r="I82" s="33"/>
    </row>
    <row r="83" spans="1:9" x14ac:dyDescent="0.25">
      <c r="A83" s="4"/>
      <c r="B83" s="4" t="s">
        <v>194</v>
      </c>
      <c r="C83" s="93"/>
      <c r="D83" s="93"/>
      <c r="E83" s="78"/>
      <c r="F83" s="79"/>
      <c r="G83" s="78"/>
      <c r="H83" s="79"/>
      <c r="I83" s="33"/>
    </row>
    <row r="84" spans="1:9" x14ac:dyDescent="0.25">
      <c r="A84" s="4" t="s">
        <v>53</v>
      </c>
      <c r="B84" s="50" t="s">
        <v>195</v>
      </c>
      <c r="C84" s="93"/>
      <c r="D84" s="93"/>
      <c r="E84" s="78"/>
      <c r="F84" s="79"/>
      <c r="G84" s="78"/>
      <c r="H84" s="79"/>
      <c r="I84" s="33"/>
    </row>
    <row r="85" spans="1:9" x14ac:dyDescent="0.25">
      <c r="A85" s="4" t="s">
        <v>54</v>
      </c>
      <c r="B85" s="50" t="s">
        <v>196</v>
      </c>
      <c r="C85" s="93"/>
      <c r="D85" s="93"/>
      <c r="E85" s="78"/>
      <c r="F85" s="79"/>
      <c r="G85" s="78"/>
      <c r="H85" s="79"/>
      <c r="I85" s="33"/>
    </row>
    <row r="86" spans="1:9" x14ac:dyDescent="0.25">
      <c r="A86" s="4" t="s">
        <v>3</v>
      </c>
      <c r="B86" s="4" t="s">
        <v>197</v>
      </c>
      <c r="C86" s="93"/>
      <c r="D86" s="93"/>
      <c r="E86" s="78"/>
      <c r="F86" s="79"/>
      <c r="G86" s="78"/>
      <c r="H86" s="79"/>
      <c r="I86" s="33"/>
    </row>
    <row r="87" spans="1:9" x14ac:dyDescent="0.25">
      <c r="A87" s="4" t="s">
        <v>5</v>
      </c>
      <c r="B87" s="43" t="s">
        <v>198</v>
      </c>
      <c r="C87" s="93">
        <f>[2]Транспортировка!$E$11</f>
        <v>8054139</v>
      </c>
      <c r="D87" s="93">
        <v>10606233.773768585</v>
      </c>
      <c r="E87" s="78"/>
      <c r="F87" s="79"/>
      <c r="G87" s="78"/>
      <c r="H87" s="79"/>
      <c r="I87" s="33"/>
    </row>
    <row r="88" spans="1:9" x14ac:dyDescent="0.25">
      <c r="A88" s="4" t="s">
        <v>42</v>
      </c>
      <c r="B88" s="51" t="s">
        <v>199</v>
      </c>
      <c r="C88" s="93">
        <f>[2]Транспортировка!$E$12</f>
        <v>7951281</v>
      </c>
      <c r="D88" s="93">
        <v>10445419.044029964</v>
      </c>
      <c r="E88" s="78"/>
      <c r="F88" s="79"/>
      <c r="G88" s="78"/>
      <c r="H88" s="79"/>
      <c r="I88" s="33"/>
    </row>
    <row r="89" spans="1:9" x14ac:dyDescent="0.25">
      <c r="A89" s="4" t="s">
        <v>45</v>
      </c>
      <c r="B89" s="51" t="s">
        <v>200</v>
      </c>
      <c r="C89" s="93">
        <f>[2]Транспортировка!$E$13</f>
        <v>102858</v>
      </c>
      <c r="D89" s="93">
        <v>160814.72973862104</v>
      </c>
      <c r="E89" s="78"/>
      <c r="F89" s="79"/>
      <c r="G89" s="78"/>
      <c r="H89" s="79"/>
      <c r="I89" s="33"/>
    </row>
    <row r="90" spans="1:9" ht="31.5" x14ac:dyDescent="0.25">
      <c r="A90" s="4" t="s">
        <v>7</v>
      </c>
      <c r="B90" s="4" t="s">
        <v>215</v>
      </c>
      <c r="C90" s="93">
        <f>[2]Транспортировка!$E$51</f>
        <v>41059745</v>
      </c>
      <c r="D90" s="93">
        <f>[3]Транспортировка!$F$51</f>
        <v>55193473.990000002</v>
      </c>
      <c r="E90" s="78"/>
      <c r="F90" s="79"/>
      <c r="G90" s="78"/>
      <c r="H90" s="79"/>
      <c r="I90" s="33"/>
    </row>
    <row r="91" spans="1:9" x14ac:dyDescent="0.25">
      <c r="A91" s="4" t="s">
        <v>8</v>
      </c>
      <c r="B91" s="43" t="s">
        <v>84</v>
      </c>
      <c r="C91" s="93"/>
      <c r="D91" s="93"/>
      <c r="E91" s="78"/>
      <c r="F91" s="79"/>
      <c r="G91" s="78"/>
      <c r="H91" s="79"/>
      <c r="I91" s="33"/>
    </row>
    <row r="92" spans="1:9" x14ac:dyDescent="0.25">
      <c r="A92" s="4" t="s">
        <v>10</v>
      </c>
      <c r="B92" s="51" t="s">
        <v>199</v>
      </c>
      <c r="C92" s="93"/>
      <c r="D92" s="93"/>
      <c r="E92" s="78"/>
      <c r="F92" s="79"/>
      <c r="G92" s="78"/>
      <c r="H92" s="79"/>
      <c r="I92" s="33"/>
    </row>
    <row r="93" spans="1:9" x14ac:dyDescent="0.25">
      <c r="A93" s="4" t="s">
        <v>12</v>
      </c>
      <c r="B93" s="51" t="s">
        <v>200</v>
      </c>
      <c r="C93" s="93"/>
      <c r="D93" s="93"/>
      <c r="E93" s="78"/>
      <c r="F93" s="79"/>
      <c r="G93" s="78"/>
      <c r="H93" s="79"/>
      <c r="I93" s="33"/>
    </row>
    <row r="94" spans="1:9" x14ac:dyDescent="0.25">
      <c r="A94" s="4" t="s">
        <v>21</v>
      </c>
      <c r="B94" s="4" t="s">
        <v>85</v>
      </c>
      <c r="C94" s="93"/>
      <c r="D94" s="93"/>
      <c r="E94" s="78"/>
      <c r="F94" s="79"/>
      <c r="G94" s="78"/>
      <c r="H94" s="79"/>
      <c r="I94" s="33"/>
    </row>
    <row r="95" spans="1:9" ht="31.5" x14ac:dyDescent="0.25">
      <c r="A95" s="54" t="s">
        <v>23</v>
      </c>
      <c r="B95" s="54" t="s">
        <v>201</v>
      </c>
      <c r="C95" s="94">
        <f>C87+C90</f>
        <v>49113884</v>
      </c>
      <c r="D95" s="94">
        <f>D87+D90</f>
        <v>65799707.763768584</v>
      </c>
      <c r="E95" s="80"/>
      <c r="F95" s="81"/>
      <c r="G95" s="80"/>
      <c r="H95" s="81"/>
      <c r="I95" s="82"/>
    </row>
    <row r="96" spans="1:9" x14ac:dyDescent="0.25">
      <c r="B96" s="2" t="s">
        <v>240</v>
      </c>
      <c r="D96" s="2" t="s">
        <v>241</v>
      </c>
    </row>
    <row r="97" spans="1:12" x14ac:dyDescent="0.25">
      <c r="A97" s="5" t="s">
        <v>86</v>
      </c>
    </row>
    <row r="98" spans="1:12" x14ac:dyDescent="0.25">
      <c r="A98" s="20" t="s">
        <v>144</v>
      </c>
      <c r="B98" s="20"/>
      <c r="I98" s="25"/>
      <c r="J98" s="25"/>
      <c r="K98" s="25"/>
      <c r="L98" s="25"/>
    </row>
    <row r="99" spans="1:12" ht="15.75" customHeight="1" x14ac:dyDescent="0.25">
      <c r="A99" s="207" t="s">
        <v>34</v>
      </c>
      <c r="B99" s="207" t="s">
        <v>0</v>
      </c>
      <c r="C99" s="212" t="s">
        <v>35</v>
      </c>
      <c r="D99" s="213"/>
      <c r="E99" s="213"/>
      <c r="F99" s="213"/>
      <c r="G99" s="213"/>
      <c r="H99" s="213"/>
      <c r="I99" s="213"/>
      <c r="J99" s="213"/>
      <c r="K99" s="213"/>
      <c r="L99" s="214"/>
    </row>
    <row r="100" spans="1:12" ht="15.75" customHeight="1" x14ac:dyDescent="0.25">
      <c r="A100" s="207"/>
      <c r="B100" s="207"/>
      <c r="C100" s="208" t="s">
        <v>159</v>
      </c>
      <c r="D100" s="207">
        <v>2016</v>
      </c>
      <c r="E100" s="207"/>
      <c r="F100" s="207"/>
      <c r="G100" s="207"/>
      <c r="H100" s="207" t="s">
        <v>80</v>
      </c>
      <c r="I100" s="207"/>
      <c r="J100" s="207" t="s">
        <v>162</v>
      </c>
      <c r="K100" s="207"/>
    </row>
    <row r="101" spans="1:12" x14ac:dyDescent="0.25">
      <c r="A101" s="207"/>
      <c r="B101" s="207"/>
      <c r="C101" s="236"/>
      <c r="D101" s="207" t="s">
        <v>77</v>
      </c>
      <c r="E101" s="207" t="s">
        <v>78</v>
      </c>
      <c r="F101" s="207"/>
      <c r="G101" s="207"/>
      <c r="H101" s="215" t="s">
        <v>77</v>
      </c>
      <c r="I101" s="207" t="s">
        <v>78</v>
      </c>
      <c r="J101" s="215" t="s">
        <v>77</v>
      </c>
      <c r="K101" s="207" t="s">
        <v>78</v>
      </c>
    </row>
    <row r="102" spans="1:12" x14ac:dyDescent="0.25">
      <c r="A102" s="208"/>
      <c r="B102" s="208"/>
      <c r="C102" s="237"/>
      <c r="D102" s="207"/>
      <c r="E102" s="13" t="s">
        <v>87</v>
      </c>
      <c r="F102" s="13" t="s">
        <v>88</v>
      </c>
      <c r="G102" s="13" t="s">
        <v>89</v>
      </c>
      <c r="H102" s="215"/>
      <c r="I102" s="207"/>
      <c r="J102" s="215"/>
      <c r="K102" s="207"/>
    </row>
    <row r="103" spans="1:12" x14ac:dyDescent="0.25">
      <c r="A103" s="3" t="s">
        <v>1</v>
      </c>
      <c r="B103" s="3" t="s">
        <v>49</v>
      </c>
      <c r="C103" s="92">
        <f>C38</f>
        <v>19813373.33058656</v>
      </c>
      <c r="D103" s="90">
        <f>D38</f>
        <v>54016580.234166712</v>
      </c>
      <c r="E103" s="31"/>
      <c r="F103" s="31"/>
      <c r="G103" s="31"/>
      <c r="H103" s="31"/>
      <c r="I103" s="31"/>
      <c r="J103" s="31"/>
      <c r="K103" s="31"/>
    </row>
    <row r="104" spans="1:12" x14ac:dyDescent="0.25">
      <c r="A104" s="3" t="s">
        <v>3</v>
      </c>
      <c r="B104" s="3" t="s">
        <v>76</v>
      </c>
      <c r="C104" s="92">
        <f>C74</f>
        <v>33249459.949999999</v>
      </c>
      <c r="D104" s="90">
        <f>D74</f>
        <v>118722549.00408927</v>
      </c>
      <c r="E104" s="31"/>
      <c r="F104" s="31"/>
      <c r="G104" s="31"/>
      <c r="H104" s="31"/>
      <c r="I104" s="31"/>
      <c r="J104" s="31"/>
      <c r="K104" s="31"/>
    </row>
    <row r="105" spans="1:12" ht="47.25" x14ac:dyDescent="0.25">
      <c r="A105" s="3" t="s">
        <v>5</v>
      </c>
      <c r="B105" s="3" t="s">
        <v>90</v>
      </c>
      <c r="C105" s="92">
        <f>C95</f>
        <v>49113884</v>
      </c>
      <c r="D105" s="90">
        <f>D95</f>
        <v>65799707.763768584</v>
      </c>
      <c r="E105" s="31"/>
      <c r="F105" s="31"/>
      <c r="G105" s="31"/>
      <c r="H105" s="31"/>
      <c r="I105" s="31"/>
      <c r="J105" s="31"/>
      <c r="K105" s="31"/>
    </row>
    <row r="106" spans="1:12" x14ac:dyDescent="0.25">
      <c r="A106" s="40" t="s">
        <v>7</v>
      </c>
      <c r="B106" s="43" t="s">
        <v>205</v>
      </c>
      <c r="C106" s="92">
        <f>C109+C110</f>
        <v>7595301.1613559322</v>
      </c>
      <c r="D106" s="90">
        <f>D108+D110</f>
        <v>8115264.3504449148</v>
      </c>
      <c r="E106" s="31"/>
      <c r="F106" s="31"/>
      <c r="G106" s="31"/>
      <c r="H106" s="31"/>
      <c r="I106" s="31"/>
      <c r="J106" s="31"/>
      <c r="K106" s="31"/>
    </row>
    <row r="107" spans="1:12" x14ac:dyDescent="0.25">
      <c r="A107" s="3"/>
      <c r="B107" s="34" t="s">
        <v>194</v>
      </c>
      <c r="C107" s="92"/>
      <c r="D107" s="90"/>
      <c r="E107" s="31"/>
      <c r="F107" s="31"/>
      <c r="G107" s="31"/>
      <c r="H107" s="31"/>
      <c r="I107" s="31"/>
      <c r="J107" s="31"/>
      <c r="K107" s="31"/>
    </row>
    <row r="108" spans="1:12" x14ac:dyDescent="0.25">
      <c r="A108" s="3" t="s">
        <v>179</v>
      </c>
      <c r="B108" s="4" t="s">
        <v>202</v>
      </c>
      <c r="C108" s="92"/>
      <c r="D108" s="90">
        <f>[2]Транспортировка!$F$60+[2]Транспортировка!$F$50</f>
        <v>6181582.130444915</v>
      </c>
      <c r="E108" s="31"/>
      <c r="F108" s="31"/>
      <c r="G108" s="31"/>
      <c r="H108" s="31"/>
      <c r="I108" s="31"/>
      <c r="J108" s="31"/>
      <c r="K108" s="31"/>
    </row>
    <row r="109" spans="1:12" x14ac:dyDescent="0.25">
      <c r="A109" s="3" t="s">
        <v>206</v>
      </c>
      <c r="B109" s="34" t="s">
        <v>203</v>
      </c>
      <c r="C109" s="92">
        <f>[2]Транспортировка!$E$50</f>
        <v>3436872.8813559324</v>
      </c>
      <c r="D109" s="90">
        <f>[2]Транспортировка!$F$50</f>
        <v>4355966.1016949154</v>
      </c>
      <c r="E109" s="31"/>
      <c r="F109" s="31"/>
      <c r="G109" s="31"/>
      <c r="H109" s="31"/>
      <c r="I109" s="31"/>
      <c r="J109" s="31"/>
      <c r="K109" s="31"/>
    </row>
    <row r="110" spans="1:12" ht="31.5" x14ac:dyDescent="0.25">
      <c r="A110" s="3" t="s">
        <v>180</v>
      </c>
      <c r="B110" s="56" t="s">
        <v>204</v>
      </c>
      <c r="C110" s="92">
        <f>[2]Транспортировка!$E$61</f>
        <v>4158428.28</v>
      </c>
      <c r="D110" s="90">
        <f>[2]Транспортировка!$F$61</f>
        <v>1933682.22</v>
      </c>
      <c r="E110" s="31"/>
      <c r="F110" s="31"/>
      <c r="G110" s="31"/>
      <c r="H110" s="31"/>
      <c r="I110" s="31"/>
      <c r="J110" s="31"/>
      <c r="K110" s="31"/>
    </row>
    <row r="111" spans="1:12" ht="47.25" x14ac:dyDescent="0.25">
      <c r="A111" s="3" t="s">
        <v>8</v>
      </c>
      <c r="B111" s="3" t="s">
        <v>91</v>
      </c>
      <c r="C111" s="44"/>
      <c r="D111" s="53"/>
      <c r="E111" s="53" t="s">
        <v>97</v>
      </c>
      <c r="F111" s="53"/>
      <c r="G111" s="53"/>
      <c r="H111" s="53"/>
      <c r="I111" s="53"/>
      <c r="J111" s="53"/>
      <c r="K111" s="53"/>
    </row>
    <row r="112" spans="1:12" ht="63" x14ac:dyDescent="0.25">
      <c r="A112" s="3" t="s">
        <v>21</v>
      </c>
      <c r="B112" s="3" t="s">
        <v>92</v>
      </c>
      <c r="C112" s="44"/>
      <c r="D112" s="31"/>
      <c r="E112" s="31"/>
      <c r="F112" s="31"/>
      <c r="G112" s="31"/>
      <c r="H112" s="31"/>
      <c r="I112" s="31"/>
      <c r="J112" s="31"/>
      <c r="K112" s="31"/>
    </row>
    <row r="113" spans="1:15" ht="47.25" x14ac:dyDescent="0.25">
      <c r="A113" s="3" t="s">
        <v>23</v>
      </c>
      <c r="B113" s="3" t="s">
        <v>93</v>
      </c>
      <c r="C113" s="44"/>
      <c r="D113" s="31"/>
      <c r="E113" s="31"/>
      <c r="F113" s="31"/>
      <c r="G113" s="31"/>
      <c r="H113" s="31"/>
      <c r="I113" s="31"/>
      <c r="J113" s="31"/>
      <c r="K113" s="31"/>
    </row>
    <row r="114" spans="1:15" ht="47.25" x14ac:dyDescent="0.25">
      <c r="A114" s="3" t="s">
        <v>25</v>
      </c>
      <c r="B114" s="3" t="s">
        <v>94</v>
      </c>
      <c r="C114" s="44"/>
      <c r="D114" s="31"/>
      <c r="E114" s="31"/>
      <c r="F114" s="31"/>
      <c r="G114" s="31"/>
      <c r="H114" s="31"/>
      <c r="I114" s="31"/>
      <c r="J114" s="31"/>
      <c r="K114" s="31"/>
    </row>
    <row r="115" spans="1:15" ht="173.25" x14ac:dyDescent="0.25">
      <c r="A115" s="3" t="s">
        <v>27</v>
      </c>
      <c r="B115" s="3" t="s">
        <v>95</v>
      </c>
      <c r="C115" s="44"/>
      <c r="D115" s="110"/>
      <c r="E115" s="31"/>
      <c r="F115" s="31"/>
      <c r="G115" s="31"/>
      <c r="H115" s="31"/>
      <c r="I115" s="31"/>
      <c r="J115" s="31"/>
      <c r="K115" s="31"/>
    </row>
    <row r="116" spans="1:15" ht="31.5" x14ac:dyDescent="0.25">
      <c r="A116" s="3" t="s">
        <v>29</v>
      </c>
      <c r="B116" s="40" t="s">
        <v>227</v>
      </c>
      <c r="C116" s="91">
        <f>C103+C104+C105+C106</f>
        <v>109772018.44194248</v>
      </c>
      <c r="D116" s="141">
        <f>D103+D104+D105+D106</f>
        <v>246654101.35246947</v>
      </c>
      <c r="E116" s="42"/>
      <c r="F116" s="42"/>
      <c r="G116" s="42"/>
      <c r="H116" s="42"/>
      <c r="I116" s="42"/>
      <c r="J116" s="42"/>
      <c r="K116" s="42"/>
      <c r="M116" s="73">
        <f>D116-[2]Транспортировка!$F$77-[2]Транспортировка!$F$78</f>
        <v>-708270.51000000536</v>
      </c>
    </row>
    <row r="117" spans="1:15" ht="72" customHeight="1" x14ac:dyDescent="0.25">
      <c r="A117" s="3" t="s">
        <v>96</v>
      </c>
      <c r="B117" s="3" t="s">
        <v>217</v>
      </c>
      <c r="C117" s="92">
        <f>[2]Транспортировка!$E$52</f>
        <v>2015146758</v>
      </c>
      <c r="D117" s="142">
        <f>[3]Транспортировка!$F$76</f>
        <v>2414424804.0056868</v>
      </c>
      <c r="E117" s="31"/>
      <c r="F117" s="31"/>
      <c r="G117" s="31"/>
      <c r="H117" s="31"/>
      <c r="I117" s="31"/>
      <c r="J117" s="31"/>
      <c r="K117" s="31"/>
    </row>
    <row r="118" spans="1:15" ht="22.5" customHeight="1" x14ac:dyDescent="0.25">
      <c r="A118" s="40" t="s">
        <v>218</v>
      </c>
      <c r="B118" s="40" t="s">
        <v>219</v>
      </c>
      <c r="C118" s="91">
        <f>C116+C117</f>
        <v>2124918776.4419425</v>
      </c>
      <c r="D118" s="143">
        <f>D116+D117</f>
        <v>2661078905.3581562</v>
      </c>
      <c r="E118" s="42"/>
      <c r="F118" s="42"/>
      <c r="G118" s="42"/>
      <c r="H118" s="42"/>
      <c r="I118" s="42"/>
      <c r="J118" s="42"/>
      <c r="K118" s="42"/>
    </row>
    <row r="119" spans="1:15" x14ac:dyDescent="0.25">
      <c r="A119" s="84" t="s">
        <v>223</v>
      </c>
      <c r="B119" s="83" t="s">
        <v>220</v>
      </c>
      <c r="C119" s="92">
        <f>[2]Транспортировка!$E$76</f>
        <v>2015146758</v>
      </c>
      <c r="D119" s="142">
        <f>D117</f>
        <v>2414424804.0056868</v>
      </c>
      <c r="E119" s="31"/>
      <c r="F119" s="31"/>
      <c r="G119" s="31"/>
      <c r="H119" s="31"/>
      <c r="I119" s="31"/>
      <c r="J119" s="31"/>
      <c r="K119" s="31"/>
    </row>
    <row r="120" spans="1:15" x14ac:dyDescent="0.25">
      <c r="A120" s="6" t="s">
        <v>224</v>
      </c>
      <c r="B120" s="83" t="s">
        <v>221</v>
      </c>
      <c r="C120" s="92">
        <f>[2]Транспортировка!$E$77</f>
        <v>102971236.44194248</v>
      </c>
      <c r="D120" s="142">
        <f>[3]Транспортировка!$F$77</f>
        <v>223381622.17089516</v>
      </c>
      <c r="E120" s="31"/>
      <c r="F120" s="31"/>
      <c r="G120" s="31"/>
      <c r="H120" s="31"/>
      <c r="I120" s="31"/>
      <c r="J120" s="31"/>
      <c r="K120" s="31"/>
    </row>
    <row r="121" spans="1:15" x14ac:dyDescent="0.25">
      <c r="A121" s="6" t="s">
        <v>225</v>
      </c>
      <c r="B121" s="83" t="s">
        <v>222</v>
      </c>
      <c r="C121" s="92">
        <f>C67+C12</f>
        <v>6800782</v>
      </c>
      <c r="D121" s="90">
        <f>[2]Транспортировка!$F$78</f>
        <v>23272479.18157433</v>
      </c>
      <c r="E121" s="31"/>
      <c r="F121" s="31"/>
      <c r="G121" s="31"/>
      <c r="H121" s="31"/>
      <c r="I121" s="31"/>
      <c r="J121" s="31"/>
      <c r="K121" s="31"/>
    </row>
    <row r="122" spans="1:15" x14ac:dyDescent="0.25">
      <c r="A122" s="11" t="s">
        <v>158</v>
      </c>
    </row>
    <row r="123" spans="1:15" x14ac:dyDescent="0.25">
      <c r="A123" s="11"/>
    </row>
    <row r="124" spans="1:15" x14ac:dyDescent="0.25">
      <c r="A124" s="11"/>
      <c r="B124" s="2" t="s">
        <v>240</v>
      </c>
      <c r="D124" s="2" t="s">
        <v>241</v>
      </c>
    </row>
    <row r="125" spans="1:15" x14ac:dyDescent="0.25">
      <c r="A125" s="5" t="s">
        <v>103</v>
      </c>
      <c r="D125" s="128" t="e">
        <f>D118-D124</f>
        <v>#VALUE!</v>
      </c>
      <c r="I125" s="25"/>
      <c r="J125" s="25"/>
      <c r="K125" s="25"/>
    </row>
    <row r="126" spans="1:15" ht="15.75" customHeight="1" x14ac:dyDescent="0.25">
      <c r="A126" s="238" t="s">
        <v>235</v>
      </c>
      <c r="B126" s="238" t="s">
        <v>145</v>
      </c>
      <c r="C126" s="238" t="s">
        <v>146</v>
      </c>
      <c r="D126" s="247" t="s">
        <v>147</v>
      </c>
      <c r="E126" s="247"/>
      <c r="F126" s="247"/>
      <c r="G126" s="247"/>
      <c r="H126" s="247"/>
      <c r="I126" s="247"/>
      <c r="J126" s="247"/>
      <c r="K126" s="247"/>
      <c r="L126" s="247"/>
    </row>
    <row r="127" spans="1:15" ht="15.75" customHeight="1" x14ac:dyDescent="0.25">
      <c r="A127" s="239"/>
      <c r="B127" s="239"/>
      <c r="C127" s="239"/>
      <c r="D127" s="220" t="s">
        <v>35</v>
      </c>
      <c r="E127" s="220"/>
      <c r="F127" s="220"/>
      <c r="G127" s="220"/>
      <c r="H127" s="220"/>
      <c r="I127" s="220"/>
      <c r="J127" s="220"/>
      <c r="K127" s="220"/>
      <c r="L127" s="220"/>
      <c r="M127" s="22"/>
      <c r="O127" s="73">
        <f>C116-C120</f>
        <v>6800782</v>
      </c>
    </row>
    <row r="128" spans="1:15" ht="15.75" customHeight="1" x14ac:dyDescent="0.25">
      <c r="A128" s="239"/>
      <c r="B128" s="239"/>
      <c r="C128" s="239"/>
      <c r="D128" s="248" t="s">
        <v>159</v>
      </c>
      <c r="E128" s="207">
        <v>2016</v>
      </c>
      <c r="F128" s="207"/>
      <c r="G128" s="207"/>
      <c r="H128" s="207"/>
      <c r="I128" s="207" t="s">
        <v>80</v>
      </c>
      <c r="J128" s="207"/>
      <c r="K128" s="207" t="s">
        <v>162</v>
      </c>
      <c r="L128" s="207"/>
    </row>
    <row r="129" spans="1:12" ht="15.75" customHeight="1" x14ac:dyDescent="0.25">
      <c r="A129" s="239"/>
      <c r="B129" s="239"/>
      <c r="C129" s="239"/>
      <c r="D129" s="248"/>
      <c r="E129" s="207" t="s">
        <v>77</v>
      </c>
      <c r="F129" s="207" t="s">
        <v>78</v>
      </c>
      <c r="G129" s="207"/>
      <c r="H129" s="207"/>
      <c r="I129" s="215" t="s">
        <v>77</v>
      </c>
      <c r="J129" s="207" t="s">
        <v>78</v>
      </c>
      <c r="K129" s="215" t="s">
        <v>77</v>
      </c>
      <c r="L129" s="207" t="s">
        <v>78</v>
      </c>
    </row>
    <row r="130" spans="1:12" x14ac:dyDescent="0.25">
      <c r="A130" s="240"/>
      <c r="B130" s="240"/>
      <c r="C130" s="240"/>
      <c r="D130" s="248"/>
      <c r="E130" s="207"/>
      <c r="F130" s="13" t="s">
        <v>87</v>
      </c>
      <c r="G130" s="13" t="s">
        <v>88</v>
      </c>
      <c r="H130" s="13" t="s">
        <v>89</v>
      </c>
      <c r="I130" s="215"/>
      <c r="J130" s="207"/>
      <c r="K130" s="215"/>
      <c r="L130" s="207"/>
    </row>
    <row r="131" spans="1:12" x14ac:dyDescent="0.25">
      <c r="A131" s="244" t="s">
        <v>120</v>
      </c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6"/>
    </row>
    <row r="132" spans="1:12" ht="30" x14ac:dyDescent="0.25">
      <c r="A132" s="129">
        <v>1</v>
      </c>
      <c r="B132" s="130" t="s">
        <v>231</v>
      </c>
      <c r="C132" s="131" t="s">
        <v>52</v>
      </c>
      <c r="D132" s="132">
        <f>C120+C121</f>
        <v>109772018.44194248</v>
      </c>
      <c r="E132" s="132">
        <f>D120+D121</f>
        <v>246654101.3524695</v>
      </c>
      <c r="F132" s="132"/>
      <c r="G132" s="132"/>
      <c r="H132" s="132"/>
      <c r="I132" s="132"/>
      <c r="J132" s="110"/>
      <c r="K132" s="110"/>
      <c r="L132" s="110"/>
    </row>
    <row r="133" spans="1:12" ht="75" x14ac:dyDescent="0.25">
      <c r="A133" s="133" t="s">
        <v>53</v>
      </c>
      <c r="B133" s="130" t="s">
        <v>148</v>
      </c>
      <c r="C133" s="131" t="s">
        <v>52</v>
      </c>
      <c r="D133" s="132">
        <f>'Приложение 3 передача'!C90</f>
        <v>41059745</v>
      </c>
      <c r="E133" s="132">
        <f>D90</f>
        <v>55193473.990000002</v>
      </c>
      <c r="F133" s="132"/>
      <c r="G133" s="132"/>
      <c r="H133" s="132"/>
      <c r="I133" s="132"/>
      <c r="J133" s="110"/>
      <c r="K133" s="110"/>
      <c r="L133" s="110"/>
    </row>
    <row r="134" spans="1:12" ht="45" x14ac:dyDescent="0.25">
      <c r="A134" s="129">
        <v>2</v>
      </c>
      <c r="B134" s="130" t="s">
        <v>149</v>
      </c>
      <c r="C134" s="131" t="s">
        <v>104</v>
      </c>
      <c r="D134" s="132">
        <v>1632031.88</v>
      </c>
      <c r="E134" s="132">
        <f>[3]Транспортировка!$E$100</f>
        <v>1585280.3750999998</v>
      </c>
      <c r="F134" s="132"/>
      <c r="G134" s="132"/>
      <c r="H134" s="132"/>
      <c r="I134" s="132"/>
      <c r="J134" s="110"/>
      <c r="K134" s="110"/>
      <c r="L134" s="110"/>
    </row>
    <row r="135" spans="1:12" ht="30" x14ac:dyDescent="0.25">
      <c r="A135" s="129">
        <v>3</v>
      </c>
      <c r="B135" s="130" t="s">
        <v>150</v>
      </c>
      <c r="C135" s="131" t="s">
        <v>47</v>
      </c>
      <c r="D135" s="132"/>
      <c r="E135" s="132"/>
      <c r="F135" s="132"/>
      <c r="G135" s="132"/>
      <c r="H135" s="132"/>
      <c r="I135" s="132"/>
      <c r="J135" s="110"/>
      <c r="K135" s="110"/>
      <c r="L135" s="110"/>
    </row>
    <row r="136" spans="1:12" ht="30" x14ac:dyDescent="0.25">
      <c r="A136" s="129">
        <v>4</v>
      </c>
      <c r="B136" s="130" t="s">
        <v>151</v>
      </c>
      <c r="C136" s="131" t="s">
        <v>104</v>
      </c>
      <c r="D136" s="132" t="s">
        <v>155</v>
      </c>
      <c r="E136" s="132" t="s">
        <v>155</v>
      </c>
      <c r="F136" s="132"/>
      <c r="G136" s="132"/>
      <c r="H136" s="132"/>
      <c r="I136" s="132"/>
      <c r="J136" s="110"/>
      <c r="K136" s="110"/>
      <c r="L136" s="110"/>
    </row>
    <row r="137" spans="1:12" x14ac:dyDescent="0.25">
      <c r="A137" s="129">
        <v>5</v>
      </c>
      <c r="B137" s="130" t="s">
        <v>152</v>
      </c>
      <c r="C137" s="131" t="s">
        <v>104</v>
      </c>
      <c r="D137" s="132">
        <v>48118.22</v>
      </c>
      <c r="E137" s="132">
        <f>[3]Транспортировка!$E$95</f>
        <v>56038.759999999995</v>
      </c>
      <c r="F137" s="132"/>
      <c r="G137" s="132"/>
      <c r="H137" s="132"/>
      <c r="I137" s="132"/>
      <c r="J137" s="110"/>
      <c r="K137" s="110"/>
      <c r="L137" s="110"/>
    </row>
    <row r="138" spans="1:12" x14ac:dyDescent="0.25">
      <c r="A138" s="129" t="s">
        <v>10</v>
      </c>
      <c r="B138" s="134" t="s">
        <v>153</v>
      </c>
      <c r="C138" s="131" t="s">
        <v>40</v>
      </c>
      <c r="D138" s="132"/>
      <c r="E138" s="132"/>
      <c r="F138" s="132"/>
      <c r="G138" s="132"/>
      <c r="H138" s="132"/>
      <c r="I138" s="132"/>
      <c r="J138" s="110"/>
      <c r="K138" s="110"/>
      <c r="L138" s="110"/>
    </row>
    <row r="139" spans="1:12" ht="30" x14ac:dyDescent="0.25">
      <c r="A139" s="129">
        <v>6</v>
      </c>
      <c r="B139" s="130" t="s">
        <v>154</v>
      </c>
      <c r="C139" s="135" t="s">
        <v>117</v>
      </c>
      <c r="D139" s="132">
        <f>D132/D134</f>
        <v>67.26095230562683</v>
      </c>
      <c r="E139" s="132">
        <f>E132/E134</f>
        <v>155.59020677141135</v>
      </c>
      <c r="F139" s="132"/>
      <c r="G139" s="132"/>
      <c r="H139" s="132"/>
      <c r="I139" s="132"/>
      <c r="J139" s="110"/>
      <c r="K139" s="110"/>
      <c r="L139" s="110"/>
    </row>
    <row r="140" spans="1:12" x14ac:dyDescent="0.25">
      <c r="A140" s="135">
        <v>7</v>
      </c>
      <c r="B140" s="134" t="s">
        <v>127</v>
      </c>
      <c r="C140" s="135" t="s">
        <v>40</v>
      </c>
      <c r="D140" s="132" t="s">
        <v>155</v>
      </c>
      <c r="E140" s="132" t="s">
        <v>155</v>
      </c>
      <c r="F140" s="132"/>
      <c r="G140" s="132"/>
      <c r="H140" s="132"/>
      <c r="I140" s="132" t="s">
        <v>155</v>
      </c>
      <c r="J140" s="110"/>
      <c r="K140" s="132" t="s">
        <v>155</v>
      </c>
      <c r="L140" s="110"/>
    </row>
    <row r="141" spans="1:12" x14ac:dyDescent="0.25">
      <c r="A141" s="241" t="s">
        <v>232</v>
      </c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3"/>
    </row>
    <row r="142" spans="1:12" x14ac:dyDescent="0.25">
      <c r="A142" s="136" t="s">
        <v>25</v>
      </c>
      <c r="B142" s="136" t="s">
        <v>115</v>
      </c>
      <c r="C142" s="137" t="s">
        <v>52</v>
      </c>
      <c r="D142" s="138">
        <f>C117</f>
        <v>2015146758</v>
      </c>
      <c r="E142" s="138">
        <f>D117</f>
        <v>2414424804.0056868</v>
      </c>
      <c r="F142" s="136"/>
      <c r="G142" s="136"/>
      <c r="H142" s="136"/>
      <c r="I142" s="136"/>
      <c r="J142" s="136"/>
      <c r="K142" s="136"/>
      <c r="L142" s="136"/>
    </row>
    <row r="143" spans="1:12" ht="51.75" customHeight="1" x14ac:dyDescent="0.25">
      <c r="A143" s="136" t="s">
        <v>27</v>
      </c>
      <c r="B143" s="139" t="s">
        <v>233</v>
      </c>
      <c r="C143" s="140" t="s">
        <v>117</v>
      </c>
      <c r="D143" s="140">
        <f>D142/D134</f>
        <v>1234.7471778553738</v>
      </c>
      <c r="E143" s="140">
        <f>E142/E134</f>
        <v>1523.0269937917981</v>
      </c>
      <c r="F143" s="136"/>
      <c r="G143" s="136"/>
      <c r="H143" s="136"/>
      <c r="I143" s="136"/>
      <c r="J143" s="136"/>
      <c r="K143" s="136"/>
      <c r="L143" s="136"/>
    </row>
    <row r="144" spans="1:12" ht="35.25" customHeight="1" x14ac:dyDescent="0.25">
      <c r="A144" s="6" t="s">
        <v>29</v>
      </c>
      <c r="B144" s="86" t="s">
        <v>234</v>
      </c>
      <c r="C144" s="88" t="s">
        <v>117</v>
      </c>
      <c r="D144" s="89">
        <f>D143+D139</f>
        <v>1302.0081301610007</v>
      </c>
      <c r="E144" s="99">
        <f>E143+E139</f>
        <v>1678.6172005632095</v>
      </c>
      <c r="F144" s="6"/>
      <c r="G144" s="6"/>
      <c r="H144" s="6"/>
      <c r="I144" s="6"/>
      <c r="J144" s="6"/>
      <c r="K144" s="6"/>
      <c r="L144" s="6"/>
    </row>
    <row r="145" spans="1:12" x14ac:dyDescent="0.25">
      <c r="A145" s="6" t="s">
        <v>96</v>
      </c>
      <c r="B145" s="6" t="s">
        <v>127</v>
      </c>
      <c r="C145" s="87" t="s">
        <v>40</v>
      </c>
      <c r="D145" s="90">
        <v>114.4</v>
      </c>
      <c r="E145" s="90">
        <f>E144/D144*100</f>
        <v>128.92524721451923</v>
      </c>
      <c r="F145" s="6"/>
      <c r="G145" s="6"/>
      <c r="H145" s="6"/>
      <c r="I145" s="6"/>
      <c r="J145" s="6"/>
      <c r="K145" s="6"/>
      <c r="L145" s="6"/>
    </row>
    <row r="147" spans="1:12" x14ac:dyDescent="0.25">
      <c r="B147" s="2" t="s">
        <v>240</v>
      </c>
      <c r="D147" s="2" t="s">
        <v>241</v>
      </c>
    </row>
  </sheetData>
  <mergeCells count="52">
    <mergeCell ref="A141:L141"/>
    <mergeCell ref="F129:H129"/>
    <mergeCell ref="I128:J128"/>
    <mergeCell ref="I129:I130"/>
    <mergeCell ref="K128:L128"/>
    <mergeCell ref="K129:K130"/>
    <mergeCell ref="B126:B130"/>
    <mergeCell ref="A126:A130"/>
    <mergeCell ref="A131:L131"/>
    <mergeCell ref="L129:L130"/>
    <mergeCell ref="J129:J130"/>
    <mergeCell ref="D126:L126"/>
    <mergeCell ref="D128:D130"/>
    <mergeCell ref="D127:L127"/>
    <mergeCell ref="E129:E130"/>
    <mergeCell ref="E128:H128"/>
    <mergeCell ref="C126:C130"/>
    <mergeCell ref="J100:K100"/>
    <mergeCell ref="C100:C102"/>
    <mergeCell ref="H100:I100"/>
    <mergeCell ref="K101:K102"/>
    <mergeCell ref="J101:J102"/>
    <mergeCell ref="D100:G100"/>
    <mergeCell ref="D101:D102"/>
    <mergeCell ref="H101:H102"/>
    <mergeCell ref="E101:G101"/>
    <mergeCell ref="C99:L99"/>
    <mergeCell ref="A79:A81"/>
    <mergeCell ref="B99:B102"/>
    <mergeCell ref="A99:A102"/>
    <mergeCell ref="C80:C81"/>
    <mergeCell ref="B79:B81"/>
    <mergeCell ref="C79:I79"/>
    <mergeCell ref="I101:I102"/>
    <mergeCell ref="H80:I80"/>
    <mergeCell ref="F80:G80"/>
    <mergeCell ref="D80:E80"/>
    <mergeCell ref="A3:L3"/>
    <mergeCell ref="A7:A8"/>
    <mergeCell ref="B7:B8"/>
    <mergeCell ref="C7:E7"/>
    <mergeCell ref="A56:A58"/>
    <mergeCell ref="A44:A45"/>
    <mergeCell ref="D57:E57"/>
    <mergeCell ref="B44:B45"/>
    <mergeCell ref="B56:B58"/>
    <mergeCell ref="C56:I56"/>
    <mergeCell ref="C44:C45"/>
    <mergeCell ref="C57:C58"/>
    <mergeCell ref="D44:F44"/>
    <mergeCell ref="F57:G57"/>
    <mergeCell ref="H57:I57"/>
  </mergeCells>
  <phoneticPr fontId="0" type="noConversion"/>
  <pageMargins left="0.11811023622047245" right="0.11811023622047245" top="1.1417322834645669" bottom="0.15748031496062992" header="0.31496062992125984" footer="0.31496062992125984"/>
  <pageSetup paperSize="9" scale="55" orientation="landscape" r:id="rId1"/>
  <rowBreaks count="4" manualBreakCount="4">
    <brk id="41" max="16383" man="1"/>
    <brk id="53" max="16383" man="1"/>
    <brk id="76" max="16383" man="1"/>
    <brk id="1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1_собственные 2020</vt:lpstr>
      <vt:lpstr>3_покупка 2020</vt:lpstr>
      <vt:lpstr>Приложение 3_собств.  </vt:lpstr>
      <vt:lpstr>Приложение 2 передача 2018г.</vt:lpstr>
      <vt:lpstr>Приложение 3 передача</vt:lpstr>
      <vt:lpstr>'1_собственные 2020'!Область_печати</vt:lpstr>
      <vt:lpstr>'3_покупка 2020'!Область_печати</vt:lpstr>
      <vt:lpstr>'Приложение 3_собств.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Леонидова Наталия Валентиновна</dc:creator>
  <cp:lastModifiedBy>Гришанова Елена Александровна</cp:lastModifiedBy>
  <cp:lastPrinted>2020-03-01T05:10:21Z</cp:lastPrinted>
  <dcterms:created xsi:type="dcterms:W3CDTF">2014-09-17T09:46:20Z</dcterms:created>
  <dcterms:modified xsi:type="dcterms:W3CDTF">2020-03-01T05:11:21Z</dcterms:modified>
</cp:coreProperties>
</file>