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0515" windowHeight="10290"/>
  </bookViews>
  <sheets>
    <sheet name="мероприятия" sheetId="1" r:id="rId1"/>
    <sheet name="индикаторы" sheetId="2" r:id="rId2"/>
    <sheet name="Лист3" sheetId="3" r:id="rId3"/>
  </sheets>
  <definedNames>
    <definedName name="_xlnm.Print_Area" localSheetId="0">мероприятия!$A$1:$N$518</definedName>
  </definedNames>
  <calcPr calcId="125725"/>
</workbook>
</file>

<file path=xl/calcChain.xml><?xml version="1.0" encoding="utf-8"?>
<calcChain xmlns="http://schemas.openxmlformats.org/spreadsheetml/2006/main">
  <c r="I247" i="1"/>
  <c r="G503"/>
  <c r="G393"/>
  <c r="G269"/>
  <c r="G270"/>
  <c r="G271"/>
  <c r="G268"/>
  <c r="G188" l="1"/>
  <c r="H188"/>
  <c r="I188"/>
  <c r="J188"/>
  <c r="K188"/>
  <c r="G189"/>
  <c r="H189"/>
  <c r="I189"/>
  <c r="J189"/>
  <c r="K189"/>
  <c r="G190"/>
  <c r="H190"/>
  <c r="I190"/>
  <c r="J190"/>
  <c r="K190"/>
  <c r="H187"/>
  <c r="I187"/>
  <c r="J187"/>
  <c r="K187"/>
  <c r="G187"/>
  <c r="G387"/>
  <c r="C383"/>
  <c r="H502" l="1"/>
  <c r="I502"/>
  <c r="J502"/>
  <c r="K502"/>
  <c r="G502"/>
  <c r="G499"/>
  <c r="H499"/>
  <c r="I499"/>
  <c r="J499"/>
  <c r="K499"/>
  <c r="G500"/>
  <c r="H500"/>
  <c r="I500"/>
  <c r="J500"/>
  <c r="K500"/>
  <c r="G501"/>
  <c r="H501"/>
  <c r="I501"/>
  <c r="J501"/>
  <c r="K501"/>
  <c r="H498"/>
  <c r="I498"/>
  <c r="J498"/>
  <c r="K498"/>
  <c r="G498"/>
  <c r="H377"/>
  <c r="I377"/>
  <c r="J377"/>
  <c r="K377"/>
  <c r="G377"/>
  <c r="G312"/>
  <c r="K307"/>
  <c r="J302"/>
  <c r="I297"/>
  <c r="H292"/>
  <c r="H247"/>
  <c r="J247"/>
  <c r="K247"/>
  <c r="G247"/>
  <c r="H257"/>
  <c r="I257"/>
  <c r="J257"/>
  <c r="K257"/>
  <c r="G257"/>
  <c r="G66" l="1"/>
  <c r="K166"/>
  <c r="J166"/>
  <c r="I166"/>
  <c r="H166"/>
  <c r="G166"/>
  <c r="C378" l="1"/>
  <c r="G116" l="1"/>
  <c r="H392" l="1"/>
  <c r="I392"/>
  <c r="J392"/>
  <c r="K392"/>
  <c r="G392"/>
  <c r="G457" l="1"/>
  <c r="H457"/>
  <c r="I457"/>
  <c r="J457"/>
  <c r="K457"/>
  <c r="G458"/>
  <c r="H458"/>
  <c r="I458"/>
  <c r="J458"/>
  <c r="K458"/>
  <c r="G459"/>
  <c r="H459"/>
  <c r="I459"/>
  <c r="J459"/>
  <c r="K459"/>
  <c r="H456"/>
  <c r="I456"/>
  <c r="J456"/>
  <c r="K456"/>
  <c r="G215"/>
  <c r="H215"/>
  <c r="I215"/>
  <c r="J215"/>
  <c r="K215"/>
  <c r="H16"/>
  <c r="I16"/>
  <c r="J16"/>
  <c r="K16"/>
  <c r="H17"/>
  <c r="I17"/>
  <c r="J17"/>
  <c r="K17"/>
  <c r="H18"/>
  <c r="I18"/>
  <c r="J18"/>
  <c r="K18"/>
  <c r="H19"/>
  <c r="I19"/>
  <c r="J19"/>
  <c r="K19"/>
  <c r="G17"/>
  <c r="G18"/>
  <c r="G19"/>
  <c r="G16"/>
  <c r="J74"/>
  <c r="K74" s="1"/>
  <c r="K73"/>
  <c r="J72"/>
  <c r="K72" s="1"/>
  <c r="K20" l="1"/>
  <c r="J460"/>
  <c r="I20"/>
  <c r="K460"/>
  <c r="J20"/>
  <c r="H460"/>
  <c r="H20"/>
  <c r="I460"/>
  <c r="G20"/>
  <c r="H450"/>
  <c r="I450"/>
  <c r="J450"/>
  <c r="K450"/>
  <c r="G287"/>
  <c r="G282"/>
  <c r="H186" l="1"/>
  <c r="I186"/>
  <c r="J186"/>
  <c r="K186"/>
  <c r="J362"/>
  <c r="C358" s="1"/>
  <c r="H181"/>
  <c r="G181"/>
  <c r="G395" l="1"/>
  <c r="H395"/>
  <c r="I395"/>
  <c r="J395"/>
  <c r="K395"/>
  <c r="G396"/>
  <c r="H396"/>
  <c r="I396"/>
  <c r="J396"/>
  <c r="K396"/>
  <c r="H394"/>
  <c r="I394"/>
  <c r="J394"/>
  <c r="K394"/>
  <c r="H393"/>
  <c r="I393"/>
  <c r="J393"/>
  <c r="K393"/>
  <c r="H367"/>
  <c r="I367"/>
  <c r="J367"/>
  <c r="K367"/>
  <c r="G367"/>
  <c r="G277"/>
  <c r="I397" l="1"/>
  <c r="H397"/>
  <c r="J397"/>
  <c r="K397"/>
  <c r="H267"/>
  <c r="I267"/>
  <c r="J267"/>
  <c r="K267"/>
  <c r="G267"/>
  <c r="H262"/>
  <c r="I262"/>
  <c r="J262"/>
  <c r="K262"/>
  <c r="G262"/>
  <c r="H252"/>
  <c r="I252"/>
  <c r="J252"/>
  <c r="K252"/>
  <c r="G252"/>
  <c r="H15"/>
  <c r="I15"/>
  <c r="J15"/>
  <c r="K15"/>
  <c r="G15"/>
  <c r="H227"/>
  <c r="I227"/>
  <c r="J227"/>
  <c r="K227"/>
  <c r="G227"/>
  <c r="K242" l="1"/>
  <c r="C238" s="1"/>
  <c r="H237"/>
  <c r="C233" s="1"/>
  <c r="G232"/>
  <c r="K101"/>
  <c r="G91"/>
  <c r="G86"/>
  <c r="K81"/>
  <c r="J81"/>
  <c r="C77" l="1"/>
  <c r="K357"/>
  <c r="J357"/>
  <c r="J347"/>
  <c r="I347"/>
  <c r="C343" s="1"/>
  <c r="G352"/>
  <c r="C348" s="1"/>
  <c r="I342"/>
  <c r="H342"/>
  <c r="J342"/>
  <c r="K342"/>
  <c r="H337"/>
  <c r="G337"/>
  <c r="C353" l="1"/>
  <c r="C333"/>
  <c r="C338"/>
  <c r="H322"/>
  <c r="I322"/>
  <c r="J322"/>
  <c r="K322"/>
  <c r="G322"/>
  <c r="H176"/>
  <c r="I176"/>
  <c r="G176"/>
  <c r="J131"/>
  <c r="K131"/>
  <c r="G131"/>
  <c r="I126"/>
  <c r="C172" l="1"/>
  <c r="G436"/>
  <c r="H436"/>
  <c r="I436"/>
  <c r="J436"/>
  <c r="K436"/>
  <c r="G437"/>
  <c r="H437"/>
  <c r="I437"/>
  <c r="J437"/>
  <c r="K437"/>
  <c r="G438"/>
  <c r="H438"/>
  <c r="I438"/>
  <c r="J438"/>
  <c r="K438"/>
  <c r="H435"/>
  <c r="I435"/>
  <c r="J435"/>
  <c r="K435"/>
  <c r="H434"/>
  <c r="I434"/>
  <c r="J434"/>
  <c r="K434"/>
  <c r="H404"/>
  <c r="I404"/>
  <c r="J404"/>
  <c r="K404"/>
  <c r="H429"/>
  <c r="I429"/>
  <c r="J429"/>
  <c r="K429"/>
  <c r="G429"/>
  <c r="H424"/>
  <c r="I424"/>
  <c r="J424"/>
  <c r="K424"/>
  <c r="G424"/>
  <c r="H419"/>
  <c r="I419"/>
  <c r="J419"/>
  <c r="K419"/>
  <c r="G419"/>
  <c r="H414"/>
  <c r="I414"/>
  <c r="J414"/>
  <c r="K414"/>
  <c r="G414"/>
  <c r="H409"/>
  <c r="I409"/>
  <c r="J409"/>
  <c r="K409"/>
  <c r="G409"/>
  <c r="K439" l="1"/>
  <c r="I439"/>
  <c r="J439"/>
  <c r="H439"/>
  <c r="H161"/>
  <c r="I161"/>
  <c r="J161"/>
  <c r="K161"/>
  <c r="G161"/>
  <c r="G156"/>
  <c r="K146"/>
  <c r="H151"/>
  <c r="I151"/>
  <c r="J151"/>
  <c r="K151"/>
  <c r="G151"/>
  <c r="H472"/>
  <c r="H476" s="1"/>
  <c r="I472"/>
  <c r="I476" s="1"/>
  <c r="J472"/>
  <c r="J476" s="1"/>
  <c r="K472"/>
  <c r="K476" s="1"/>
  <c r="G472"/>
  <c r="G476" s="1"/>
  <c r="H471"/>
  <c r="I471"/>
  <c r="J471"/>
  <c r="K471"/>
  <c r="G471"/>
  <c r="H466"/>
  <c r="I466"/>
  <c r="J466"/>
  <c r="K466"/>
  <c r="H445"/>
  <c r="I445"/>
  <c r="J445"/>
  <c r="K445"/>
  <c r="H211"/>
  <c r="I211"/>
  <c r="J211"/>
  <c r="K211"/>
  <c r="H65"/>
  <c r="I65"/>
  <c r="J65"/>
  <c r="K65"/>
  <c r="G65"/>
  <c r="H60"/>
  <c r="I60"/>
  <c r="G60"/>
  <c r="G55"/>
  <c r="H50"/>
  <c r="I50"/>
  <c r="G50"/>
  <c r="H45"/>
  <c r="I45"/>
  <c r="G45"/>
  <c r="H40"/>
  <c r="I40"/>
  <c r="G40"/>
  <c r="H455" l="1"/>
  <c r="I455"/>
  <c r="J455"/>
  <c r="K455"/>
  <c r="K141"/>
  <c r="J141"/>
  <c r="I136"/>
  <c r="H136"/>
  <c r="H126"/>
  <c r="G121"/>
  <c r="H171" l="1"/>
  <c r="I171"/>
  <c r="J171"/>
  <c r="K171"/>
  <c r="H146"/>
  <c r="I146"/>
  <c r="J146"/>
  <c r="J111"/>
  <c r="K111"/>
  <c r="H111"/>
  <c r="I111"/>
  <c r="H76"/>
  <c r="I76"/>
  <c r="J76"/>
  <c r="K76"/>
  <c r="G67"/>
  <c r="H67"/>
  <c r="I67"/>
  <c r="J67"/>
  <c r="K67"/>
  <c r="G68"/>
  <c r="H68"/>
  <c r="I68"/>
  <c r="J68"/>
  <c r="K68"/>
  <c r="G69"/>
  <c r="G506" s="1"/>
  <c r="H69"/>
  <c r="H506" s="1"/>
  <c r="I69"/>
  <c r="I506" s="1"/>
  <c r="J69"/>
  <c r="J506" s="1"/>
  <c r="K69"/>
  <c r="K506" s="1"/>
  <c r="H66"/>
  <c r="I66"/>
  <c r="J66"/>
  <c r="K66"/>
  <c r="H35"/>
  <c r="I35"/>
  <c r="J35"/>
  <c r="K35"/>
  <c r="G35"/>
  <c r="H27"/>
  <c r="I27"/>
  <c r="J27"/>
  <c r="K27"/>
  <c r="G27"/>
  <c r="K206"/>
  <c r="J206"/>
  <c r="I206"/>
  <c r="H206"/>
  <c r="G206"/>
  <c r="K201"/>
  <c r="J201"/>
  <c r="I201"/>
  <c r="H201"/>
  <c r="G201"/>
  <c r="K196"/>
  <c r="J196"/>
  <c r="I196"/>
  <c r="H196"/>
  <c r="G196"/>
  <c r="K214"/>
  <c r="J214"/>
  <c r="I214"/>
  <c r="H214"/>
  <c r="G214"/>
  <c r="K213"/>
  <c r="J213"/>
  <c r="I213"/>
  <c r="H213"/>
  <c r="G213"/>
  <c r="K212"/>
  <c r="J212"/>
  <c r="I212"/>
  <c r="H212"/>
  <c r="J503" l="1"/>
  <c r="K505"/>
  <c r="G505"/>
  <c r="H504"/>
  <c r="K503"/>
  <c r="H505"/>
  <c r="I504"/>
  <c r="H503"/>
  <c r="I505"/>
  <c r="J504"/>
  <c r="I503"/>
  <c r="J505"/>
  <c r="K504"/>
  <c r="I216"/>
  <c r="H216"/>
  <c r="K216"/>
  <c r="J216"/>
  <c r="J191"/>
  <c r="I191"/>
  <c r="H191"/>
  <c r="G191"/>
  <c r="K191"/>
  <c r="J70"/>
  <c r="K70"/>
  <c r="H70"/>
  <c r="I70"/>
  <c r="G435"/>
  <c r="H372"/>
  <c r="I372"/>
  <c r="J372"/>
  <c r="K372"/>
  <c r="H332"/>
  <c r="I332"/>
  <c r="J332"/>
  <c r="K332"/>
  <c r="H327"/>
  <c r="I327"/>
  <c r="J327"/>
  <c r="K327"/>
  <c r="H317"/>
  <c r="I317"/>
  <c r="J317"/>
  <c r="K317"/>
  <c r="H272"/>
  <c r="I272"/>
  <c r="J272"/>
  <c r="K272"/>
  <c r="H222"/>
  <c r="I222"/>
  <c r="J222"/>
  <c r="K222"/>
  <c r="G394"/>
  <c r="G504" s="1"/>
  <c r="G212"/>
  <c r="E473"/>
  <c r="F473"/>
  <c r="E474"/>
  <c r="F474"/>
  <c r="E475"/>
  <c r="F475"/>
  <c r="F472"/>
  <c r="E472"/>
  <c r="E457"/>
  <c r="F457"/>
  <c r="E458"/>
  <c r="F458"/>
  <c r="E459"/>
  <c r="F459"/>
  <c r="F456"/>
  <c r="G456"/>
  <c r="E456"/>
  <c r="E436"/>
  <c r="F436"/>
  <c r="E437"/>
  <c r="F437"/>
  <c r="E438"/>
  <c r="F438"/>
  <c r="F435"/>
  <c r="E435"/>
  <c r="G466"/>
  <c r="G455"/>
  <c r="G450"/>
  <c r="G445"/>
  <c r="G434"/>
  <c r="G404"/>
  <c r="E394"/>
  <c r="F394"/>
  <c r="E395"/>
  <c r="F395"/>
  <c r="E396"/>
  <c r="F396"/>
  <c r="F393"/>
  <c r="E393"/>
  <c r="G372"/>
  <c r="G332"/>
  <c r="G327"/>
  <c r="G317"/>
  <c r="G272"/>
  <c r="G222"/>
  <c r="G211"/>
  <c r="G186"/>
  <c r="G171"/>
  <c r="G146"/>
  <c r="G111"/>
  <c r="G76"/>
  <c r="H507" l="1"/>
  <c r="K507"/>
  <c r="I507"/>
  <c r="J507"/>
  <c r="E503"/>
  <c r="G460"/>
  <c r="G70"/>
  <c r="F505"/>
  <c r="F506"/>
  <c r="E505"/>
  <c r="E504"/>
  <c r="E476"/>
  <c r="F476"/>
  <c r="G439"/>
  <c r="E460"/>
  <c r="F460"/>
  <c r="F439"/>
  <c r="F504"/>
  <c r="E439"/>
  <c r="E397"/>
  <c r="F397"/>
  <c r="E506"/>
  <c r="G397"/>
  <c r="F503"/>
  <c r="G216"/>
  <c r="G507" l="1"/>
  <c r="E507"/>
  <c r="F507"/>
</calcChain>
</file>

<file path=xl/sharedStrings.xml><?xml version="1.0" encoding="utf-8"?>
<sst xmlns="http://schemas.openxmlformats.org/spreadsheetml/2006/main" count="910" uniqueCount="334">
  <si>
    <t>№ п/п</t>
  </si>
  <si>
    <t>Наименование мероприятия (решаемой проблемы), адрес</t>
  </si>
  <si>
    <t>Источник</t>
  </si>
  <si>
    <t>Ответственный исполнитель</t>
  </si>
  <si>
    <t>ГБ</t>
  </si>
  <si>
    <t>ОБ</t>
  </si>
  <si>
    <t>ФБ</t>
  </si>
  <si>
    <t>Др.</t>
  </si>
  <si>
    <t>Всего</t>
  </si>
  <si>
    <t>2. Укрепление экономического базиса, развитие научно-производственного (инновационного), инвестиционного потенциала</t>
  </si>
  <si>
    <t>УЭРИ, АГОГР</t>
  </si>
  <si>
    <t>ДСЗН</t>
  </si>
  <si>
    <t xml:space="preserve"> 3. Развитие человеческого капитала, социальной сферы</t>
  </si>
  <si>
    <t>Сальдо миграции, чел.</t>
  </si>
  <si>
    <t>Очередь в детские сады, человек</t>
  </si>
  <si>
    <t>В т.ч. в возрасте:</t>
  </si>
  <si>
    <t>0-1,5 года</t>
  </si>
  <si>
    <t>1,5-3 года</t>
  </si>
  <si>
    <t>3-7 лет</t>
  </si>
  <si>
    <t>Доля муниципальных общеобразовательных учреждений, обучение в которых проходит в одну смену, %</t>
  </si>
  <si>
    <t>Доля населения, систематически занимающегося спортом в возрасте 3-79 лет, %</t>
  </si>
  <si>
    <t>Доля населения в возрасте 14-30 лет, участвующего в мероприятиях молодежной направленности /количество участников, %/чел.</t>
  </si>
  <si>
    <t>Кол-во культурно-массовых мероприятий/ кол-во посетивших мероприятия, ед./ тыс. чел.</t>
  </si>
  <si>
    <t>Доля учреждений культуры, здания которых требуют комплексного капитального ремонта (по актам), %</t>
  </si>
  <si>
    <t>Снижение общего количества зарегистрированных преступлений, %/ед.</t>
  </si>
  <si>
    <t>УК</t>
  </si>
  <si>
    <t>ОПП, АГОГР</t>
  </si>
  <si>
    <t>ДФКСиМП</t>
  </si>
  <si>
    <t xml:space="preserve">Итого по разделу </t>
  </si>
  <si>
    <t>МКУ "УГОЧС", АГОГР</t>
  </si>
  <si>
    <t>2.1.</t>
  </si>
  <si>
    <t>2.2.</t>
  </si>
  <si>
    <t>3.1.</t>
  </si>
  <si>
    <t>3.2.</t>
  </si>
  <si>
    <t>3.3.</t>
  </si>
  <si>
    <t>3.4.</t>
  </si>
  <si>
    <t>3.6.</t>
  </si>
  <si>
    <t>3.7.</t>
  </si>
  <si>
    <t>2.3.</t>
  </si>
  <si>
    <t>Общая протяженность автомобильных дорог общего пользования местного значения с твердым покрытием, км</t>
  </si>
  <si>
    <t>Доля дорог нормативного качества в общей протяженности автомобильных дорог общего пользования местного значения, %</t>
  </si>
  <si>
    <t>Доля домов частного жилого фонда, имеющих техническую возможность газификации, %</t>
  </si>
  <si>
    <t>Степень износа сетей коммунальной инфраструктуры (в среднем по всем видам), %</t>
  </si>
  <si>
    <t>УС</t>
  </si>
  <si>
    <t>5. Строительство, комфортное и доступное жилье</t>
  </si>
  <si>
    <t>Общая площадь жилищного фонда, тыс. кв. м</t>
  </si>
  <si>
    <t>Ввод жилья, тыс. кв. м</t>
  </si>
  <si>
    <t>Семьи, улучшившие жилищные условия при бюджетной поддержке, (в.ч. для временного проживания)семьи/чел</t>
  </si>
  <si>
    <t>Оценка населением уровня удовлетворенности деятельностью органов МСУ, %</t>
  </si>
  <si>
    <t>ДАГ</t>
  </si>
  <si>
    <t>*</t>
  </si>
  <si>
    <t>Значения потребностей могут корректироваться в связи с  изменениями, вносимыми в бюджет городского округа город Рыбинск</t>
  </si>
  <si>
    <t>**</t>
  </si>
  <si>
    <t>***</t>
  </si>
  <si>
    <t>****</t>
  </si>
  <si>
    <t xml:space="preserve"> 4. Жилищно-коммунальное хозяйство, инфраструктура, благоустройство</t>
  </si>
  <si>
    <t>4.1.</t>
  </si>
  <si>
    <t>4.2.</t>
  </si>
  <si>
    <t>4.3.</t>
  </si>
  <si>
    <t>4.4.</t>
  </si>
  <si>
    <t>4.5.</t>
  </si>
  <si>
    <t>4.6.</t>
  </si>
  <si>
    <t>5.1.</t>
  </si>
  <si>
    <t>5.2.</t>
  </si>
  <si>
    <t xml:space="preserve"> Социальная поддержка граждан в сфере обеспечения жильем</t>
  </si>
  <si>
    <t>6. Совершенствование органов местного самоуправления, эффективное взаимодействие власти и общества</t>
  </si>
  <si>
    <t>6.1.</t>
  </si>
  <si>
    <t>6.2.</t>
  </si>
  <si>
    <t>6.3.</t>
  </si>
  <si>
    <t>7. Обеспечение долгосрочной сбалансированности и устойчивости бюджетной системы:</t>
  </si>
  <si>
    <t>7.1.</t>
  </si>
  <si>
    <t>Показатели результата в рамках дорожной карты</t>
  </si>
  <si>
    <t>АГОГР</t>
  </si>
  <si>
    <t>УЭРИ, ДАГ,ДИЗО, ДЖКХиТС,РСО</t>
  </si>
  <si>
    <t>Ожидаемый (измеримый) результат, показатель***</t>
  </si>
  <si>
    <t>ДИЗО</t>
  </si>
  <si>
    <t>КМСУ, АГОГР</t>
  </si>
  <si>
    <t>МКУ "ИТЦ",АГОГР</t>
  </si>
  <si>
    <t>Примечание</t>
  </si>
  <si>
    <t>Общая численность населения, тыс.чел.(не менее)</t>
  </si>
  <si>
    <t>Коэффициент рождаемости на 1000 чел., ‰</t>
  </si>
  <si>
    <t>Коэффициент смертности на 1000 чел., ‰</t>
  </si>
  <si>
    <t>Объем отгруженных товаров собственного производства (работ, услуг), млн. руб.</t>
  </si>
  <si>
    <t>Розничный товарооборот по всем каналам реализации, млн. руб.</t>
  </si>
  <si>
    <t>Среднемесячная начисленная заработная плата по крупным, средним и малым  предприятиям и организациям, руб.</t>
  </si>
  <si>
    <t>Среднесписочная численность работающих по крупным, средним и малым предприятиям и организациям, чел.</t>
  </si>
  <si>
    <t>4.7.</t>
  </si>
  <si>
    <t>ДФ</t>
  </si>
  <si>
    <t xml:space="preserve">ИТОГО ПО ПЛАНУ МЕРОПРИЯТИЙ ПО РЕАЛИЗАЦИИ СТРАТЕГИИ </t>
  </si>
  <si>
    <t>Приложение к постановлению Администрации</t>
  </si>
  <si>
    <r>
      <t xml:space="preserve">                </t>
    </r>
    <r>
      <rPr>
        <sz val="11"/>
        <color theme="0"/>
        <rFont val="Times New Roman"/>
        <family val="1"/>
        <charset val="204"/>
      </rPr>
      <t xml:space="preserve"> ......</t>
    </r>
  </si>
  <si>
    <r>
      <t xml:space="preserve">                   </t>
    </r>
    <r>
      <rPr>
        <sz val="11"/>
        <color theme="0"/>
        <rFont val="Times New Roman"/>
        <family val="1"/>
        <charset val="204"/>
      </rPr>
      <t xml:space="preserve"> ..</t>
    </r>
  </si>
  <si>
    <t>от ________________ № _________</t>
  </si>
  <si>
    <t xml:space="preserve">Начальник управления </t>
  </si>
  <si>
    <t>экономического развития и инвестиций</t>
  </si>
  <si>
    <t>городского округа город Рыбинск  Ярославской области</t>
  </si>
  <si>
    <t>Показатель 2025г.</t>
  </si>
  <si>
    <t>3.1.1.</t>
  </si>
  <si>
    <t>3.1.2.</t>
  </si>
  <si>
    <t>3.2.2.</t>
  </si>
  <si>
    <t>3.2.3.</t>
  </si>
  <si>
    <t>3.3.1.</t>
  </si>
  <si>
    <t>3.3.2.</t>
  </si>
  <si>
    <t>3.4.1.</t>
  </si>
  <si>
    <t>3.4.2.</t>
  </si>
  <si>
    <t>3.5.</t>
  </si>
  <si>
    <t>3.6.1.</t>
  </si>
  <si>
    <t>3.6.2.</t>
  </si>
  <si>
    <t xml:space="preserve">мероприятия муниципальной программы
«Развитие культуры и туризма в городском округе город Рыбинск Ярославской области» в т.ч.:
</t>
  </si>
  <si>
    <t xml:space="preserve">мероприятия муниципальной программы «Социальная
поддержка населения городского
округа город Рыбинск Ярославской области» в т.ч.:
</t>
  </si>
  <si>
    <t xml:space="preserve">мероприятия муниципальной программы
«Реализация молодежной  политики в городском округе город Рыбинск Ярославской области» в т.ч.:
</t>
  </si>
  <si>
    <t>Мероприятия Дорожной карты по улучшению инвестиционного климата на территории городского округа город Рыбинск Ярославской области</t>
  </si>
  <si>
    <t>мероприятия муниципальной программы «Развитие муниципальной системы образования в городском округе город Рыбинск Ярославской области» в т.ч.:</t>
  </si>
  <si>
    <t xml:space="preserve"> мероприятия муниципальной программы «Развитие физической культуры и спорта в городском округе город Рыбинск Ярославской области»  в т.ч.:</t>
  </si>
  <si>
    <t xml:space="preserve">мероприятия муниципальной  программы «Развитие дорожного хозяйства   городского округа город Рыбинск Ярославской области» в т.ч.:   </t>
  </si>
  <si>
    <t xml:space="preserve">мероприятия муниципальной  программы «Формирование современной городской среды на территории городского округа город Рыбинск Ярославской области» в т.ч.:  </t>
  </si>
  <si>
    <t>мероприятия муниципальной  программы «Газификация индивидуального жилищного фонда городского округа город Рыбинск Ярославской области» в т.ч.:</t>
  </si>
  <si>
    <t>мероприятия муниципальной  программы «Развитие водохозяйственного комплекса городского округа город Рыбинск Ярославской области» в т.ч.:</t>
  </si>
  <si>
    <t>4.1.1.</t>
  </si>
  <si>
    <t>4.1.2.</t>
  </si>
  <si>
    <t>4.2.1.</t>
  </si>
  <si>
    <t>4.3.1.</t>
  </si>
  <si>
    <t>4.5.1.</t>
  </si>
  <si>
    <t>4.5.2.</t>
  </si>
  <si>
    <t>мероприятия муниципальной программы  «Благоустройство и озеленение территорий городского округа город Рыбинск Ярославской области» в т.ч.:</t>
  </si>
  <si>
    <t>мероприятия муниципальной  программы «Обеспечение доступным и комфортным жильем населения городского округа город Рыбинск Ярославской области» в т.ч.:</t>
  </si>
  <si>
    <t>5.1.1.</t>
  </si>
  <si>
    <t>5.1.2.</t>
  </si>
  <si>
    <t>мероприятия муниципальной программы «Управление муниципальными финансами» вт.ч.:</t>
  </si>
  <si>
    <t>7.1.1.</t>
  </si>
  <si>
    <t>2.4.</t>
  </si>
  <si>
    <t>УЭРИ</t>
  </si>
  <si>
    <t>План реализации Стратегии на  III этап будет сформирован при формировании бюджета городского округа город Рыбинск на соответствующие плановые периоды</t>
  </si>
  <si>
    <t>О.В. Харисова</t>
  </si>
  <si>
    <t>8.1.</t>
  </si>
  <si>
    <t xml:space="preserve">8. Другие стратегически важные внепрограммные проекты, объекты, мероприятия. Проекты новых муниципальных программ. </t>
  </si>
  <si>
    <t>Наименование показателя (индикатора)</t>
  </si>
  <si>
    <t>Единица измерения</t>
  </si>
  <si>
    <t>Плановое значение показателя (индикатора)</t>
  </si>
  <si>
    <t>Общая численность населения,</t>
  </si>
  <si>
    <t xml:space="preserve"> тыс.чел.</t>
  </si>
  <si>
    <t>промилле</t>
  </si>
  <si>
    <t>чел.</t>
  </si>
  <si>
    <t>млн. руб.</t>
  </si>
  <si>
    <t>руб.</t>
  </si>
  <si>
    <t>тыс.кв.м.</t>
  </si>
  <si>
    <t>Объем отгруженных товаров собственного производства (работ, услуг)</t>
  </si>
  <si>
    <t>Коэффициент рождаемости на 1000 человек</t>
  </si>
  <si>
    <t>Коэффициент смертности на 1000 человек</t>
  </si>
  <si>
    <t>Сальдо миграции</t>
  </si>
  <si>
    <t>Розничный товарооборот по всем каналам реализации</t>
  </si>
  <si>
    <t>Среднемесячная начисленная заработная плата по крупным, средним и малым  предприятиям и организациям</t>
  </si>
  <si>
    <t>Среднесписочная численность работающих по крупным, средним и малым предприятиям и организациям</t>
  </si>
  <si>
    <t>Общая площадь жилищного фонда</t>
  </si>
  <si>
    <t>км</t>
  </si>
  <si>
    <t>%</t>
  </si>
  <si>
    <t>%/чел.</t>
  </si>
  <si>
    <t>ед./тыс.чел.</t>
  </si>
  <si>
    <t>Семьи, улучшившие жилищные условия при бюджетной поддержке, (в.ч. для временного проживания)</t>
  </si>
  <si>
    <t>семьи/чел.</t>
  </si>
  <si>
    <t>%/ед.</t>
  </si>
  <si>
    <t>Оценка населением уровня удовлетворенности деятельностью органов МСУ</t>
  </si>
  <si>
    <t xml:space="preserve">Снижение общего количества зарегистрированных преступлений </t>
  </si>
  <si>
    <t>Доля учреждений культуры, здания которых требуют комплексного капитального ремонта (по актам)</t>
  </si>
  <si>
    <t>Кол-во культурно-массовых мероприятий/ кол-во посетивших мероприятия</t>
  </si>
  <si>
    <t>Доля населения, систематически занимающегося спортом в возрасте 3-79 лет</t>
  </si>
  <si>
    <t>Доля населения в возрасте 14-30 лет, участвующего в мероприятиях молодежной направленности /количество участников</t>
  </si>
  <si>
    <t>Доля муниципальных общеобразовательных учреждений, обучение в которых проходит в одну смену</t>
  </si>
  <si>
    <t>Очередь в детские сады</t>
  </si>
  <si>
    <t>Доля домов частного жилого фонда, имеющих техническую возможность газификации</t>
  </si>
  <si>
    <t>Ввод жилья</t>
  </si>
  <si>
    <t>Общая протяженность автомобильных дорог общего пользования местного значения с твердым покрытием</t>
  </si>
  <si>
    <t>Доля дорог нормативного качества в общей протяженности автомобильных дорог общего пользования местного значения</t>
  </si>
  <si>
    <t>Степень износа сетей коммунальной инфраструктуры (в среднем по всем видам)</t>
  </si>
  <si>
    <t>87,0/27910</t>
  </si>
  <si>
    <t>87,1/27950</t>
  </si>
  <si>
    <t>87,2/28000</t>
  </si>
  <si>
    <t>87,3/28030</t>
  </si>
  <si>
    <t>87,5/28070</t>
  </si>
  <si>
    <t>2125/372,5</t>
  </si>
  <si>
    <t>2130/373,5</t>
  </si>
  <si>
    <t>2135/374,5</t>
  </si>
  <si>
    <t>2140/375,5</t>
  </si>
  <si>
    <t>2145/376,5</t>
  </si>
  <si>
    <t>198/461</t>
  </si>
  <si>
    <t>84,5/2168</t>
  </si>
  <si>
    <t>83/2135</t>
  </si>
  <si>
    <t>81,5/2103</t>
  </si>
  <si>
    <t>80,5/2082</t>
  </si>
  <si>
    <t>79,5/2061</t>
  </si>
  <si>
    <t>Предоставление социальных выплат, пособий и компенсаций</t>
  </si>
  <si>
    <t>Социальная защита инвалидов, ветеранов, а также семей с детьми и граждан, оказавшихся в трудной жизненной ситуации</t>
  </si>
  <si>
    <t>3.6.3.</t>
  </si>
  <si>
    <t>Содержание учреждений по социальной поддержке населения</t>
  </si>
  <si>
    <t>3.2.1.</t>
  </si>
  <si>
    <t>3.2.4.</t>
  </si>
  <si>
    <t>3.2.5.</t>
  </si>
  <si>
    <t>3.2.6.</t>
  </si>
  <si>
    <t>Реконструкция стадиона "Сатурн" (ул.Академика Губкина,10)</t>
  </si>
  <si>
    <t>Строительство физкультурно-оздоровительного комплекса открытого типа (ул.Софьи Перовской, 7)</t>
  </si>
  <si>
    <t>Проектирование и реконструкция футбольного поля "Слип"</t>
  </si>
  <si>
    <t>Проектирование и строительство крытого конноспортивного манежа, размер 24х60</t>
  </si>
  <si>
    <t>Внесение изменений в документы территориального планирования, градостроительного зонирования</t>
  </si>
  <si>
    <t>Разработка документации по планировке территорий для формирования земельных участков в целях многоквартирного жилищного, промышленного и иного строительства</t>
  </si>
  <si>
    <t xml:space="preserve">
Разработка документации по планировке территорий в районах индивидуальной жилой застройки</t>
  </si>
  <si>
    <t>Разработка документации по планировке территорий, предназначенных для размещения сооружений инженерной защиты, объектов транспортной и инженерной инфраструктур</t>
  </si>
  <si>
    <t>Совершенствование наружной информации на территории исторического центра города Рыбинска</t>
  </si>
  <si>
    <t>Привлечение кредитных линий, обслуживание муниципального долга, уплата процентов, погашение долга</t>
  </si>
  <si>
    <t>3.3.3.</t>
  </si>
  <si>
    <t>Реализация мероприятий, направленных на формирование гражданской ответственности, развития волонтерского движения, общественной, творческой, спортивной и инновационной активности молодежи</t>
  </si>
  <si>
    <t>Приобретение объекта недвижимости для развития материально-технической базы сферы молодежной политики</t>
  </si>
  <si>
    <t>Обеспечение отдыха, оздоровления и занятости детей и молодежи городского округа город Рыбинск</t>
  </si>
  <si>
    <t>5.1.3.</t>
  </si>
  <si>
    <t>5.1.4.</t>
  </si>
  <si>
    <t>5.1.5.</t>
  </si>
  <si>
    <t>Подпрограмма «Переселение граждан из жилищного фонда, признанного непригодным для проживания, и (или) жилищного фонда с высоким уровнем износа  в городском округе город Рыбинск Ярославской области»</t>
  </si>
  <si>
    <t>Подпрограмма «Поддержка молодых семей городского округа город Рыбинск Ярославской области в приобретении (строительстве) жилья»</t>
  </si>
  <si>
    <t xml:space="preserve">Подпрограмма «Государственная поддержка граждан, проживающих на территории городского округа город Рыбинск Ярославской области, в сфере ипотечного жилищного кредитования» </t>
  </si>
  <si>
    <t xml:space="preserve">Подпрограмма «Формирование земельных участков для граждан, имеющих трех и более детей, и иных льготных категорий граждан на территории городского округа город Рыбинск Ярославской области» </t>
  </si>
  <si>
    <t>Подпрограмма «Организация содержания муниципального жилищного фонда; оказание поддержки отдельным категориям граждан в ремонте жилых помещений»</t>
  </si>
  <si>
    <t>Строительство крытого ледового тренировочного корта: ул. Волжская Набережная, 40Б</t>
  </si>
  <si>
    <t>Сметная стоимость
млн.руб.</t>
  </si>
  <si>
    <t xml:space="preserve">Реставрация и приспособление здания Старой хлебной (Лоцманской) биржи, Волжская набережная, д.40Б </t>
  </si>
  <si>
    <t>Газификация Заволжского района</t>
  </si>
  <si>
    <t>4.5.3.</t>
  </si>
  <si>
    <t>4.5.4.</t>
  </si>
  <si>
    <t>4.5.5.</t>
  </si>
  <si>
    <t>Благоустройство Карякинского сада (фонтан)</t>
  </si>
  <si>
    <t>Благоустройство пл. Дерунова</t>
  </si>
  <si>
    <t>4.7.1.</t>
  </si>
  <si>
    <t>4.7.2.</t>
  </si>
  <si>
    <t>3.1.3.</t>
  </si>
  <si>
    <t>3.1.4.</t>
  </si>
  <si>
    <t>3.1.5.</t>
  </si>
  <si>
    <t>Строительство общеобразовательной школы в мкр. Прибрежный</t>
  </si>
  <si>
    <t>1.1.</t>
  </si>
  <si>
    <t>Строительство детской поликлиники в г. Рыбинске на 300 посещений в смену (в том числе проектные работы) Ярославская область, г. Рыбинск, ул. Максима Горького, участок 58а</t>
  </si>
  <si>
    <t>Ремонт дорог:
2021-19,08 км
2022-18,4 км
2023-17,6 км
2024-6 км
2025-5 км</t>
  </si>
  <si>
    <t>Обустройство светофорных объектов:
2021 - 3 ед.
2022 - 5 ед.
2023 - 5 ед.
2024 - 5 ед.
2025 - 5 ед.</t>
  </si>
  <si>
    <t>Приобретение объекта недвижимости для обеспечения развития туристской привлекательности города</t>
  </si>
  <si>
    <t>4.5.6.</t>
  </si>
  <si>
    <t>Благоустройство общественной территории Волжский парк</t>
  </si>
  <si>
    <t>Благоустройство общественной территории: Комсомольская площадь</t>
  </si>
  <si>
    <t>4.2.2.</t>
  </si>
  <si>
    <t>4.2.3.</t>
  </si>
  <si>
    <t>4.2.4.</t>
  </si>
  <si>
    <t>4.2.5.</t>
  </si>
  <si>
    <t>4.2.6.</t>
  </si>
  <si>
    <t>Благоустройство 10 дворовых территорий  и 2 общественных территории: Б. Победы, сквер между МКД № 8 по ул. Приборостроителей и № 9 по ул. Суркова</t>
  </si>
  <si>
    <t>Благоустройство 10 дворовых территорий  и 2 общественных территории: пл. им. Маршала Жукова, парковая зона у ДК "Слип"</t>
  </si>
  <si>
    <t>Благоустройство 10 дворовых территорий  и 2 общественных территории:парк у ДК "Вымпел", Петровский парк</t>
  </si>
  <si>
    <t>4.2.7.</t>
  </si>
  <si>
    <t>4.1.1.1.</t>
  </si>
  <si>
    <t>4.1.1.2.</t>
  </si>
  <si>
    <t>4.1.1.3.</t>
  </si>
  <si>
    <t>4.1.1.4.</t>
  </si>
  <si>
    <t>4.1.2.1.</t>
  </si>
  <si>
    <t>Благоустройство 10 дворовых территорий  и 2 общественных территории: зеленая зона в районе МКД № 13 по ул. Боткина, крытый манеж ДЮСШ № 15</t>
  </si>
  <si>
    <t>1.  Стабилизация и устойчивый рост общей численности населения, прекращение миграционной убыли населения.****(На реализацию данного приоритета направлены все нижеследующие приоритеты и мероприятия по их реализации.)</t>
  </si>
  <si>
    <t>ДФКСиМП, УС</t>
  </si>
  <si>
    <t>ДО, УС</t>
  </si>
  <si>
    <t>мероприятия подпрограммы "Строительство, реконструкция, капитальный ремонт, ремонт и содержание автомобильных дорог города Рыбинска", в том числе</t>
  </si>
  <si>
    <t xml:space="preserve">мероприятия подпрограммы "Повышение безопасности дорожного движения в городском округе город Рыбинск", в том числе </t>
  </si>
  <si>
    <t xml:space="preserve">мероприятия муниципальной программы «Обеспечение общественного порядка и противодействие терроризму на территории городского округа город Рыбинск Ярославской области» </t>
  </si>
  <si>
    <t xml:space="preserve">мероприятия  муниципальной программы «Защита населения и территории городского округа город Рыбинск Ярославской области от чрезвычайных ситуаций, обеспечение безопасности на водных объектах»
</t>
  </si>
  <si>
    <t>мероприятия муниципальной  программы  «Энергоэффективность в городском округе город Рыбинск Ярославской области»</t>
  </si>
  <si>
    <t xml:space="preserve">мероприятия муниципальной программы «Увековечение памяти 
погибших при защите Отечества»
</t>
  </si>
  <si>
    <t>мероприятия муниципальной  программы «Переселение граждан из аварийного жилищного фонда в городском округе город Рыбинск Ярославской области»</t>
  </si>
  <si>
    <t xml:space="preserve">мероприятия муниципальной  программы  «Гражданское общество и открытая власть» </t>
  </si>
  <si>
    <t xml:space="preserve">мероприятия муниципальной программы «Повышение эффективности деятельности органов местного самоуправления» </t>
  </si>
  <si>
    <t xml:space="preserve">мероприятия муниципальной программы «Создание 
условий для эффективного использования 
муниципального имущества» 
</t>
  </si>
  <si>
    <t>Создание особой экономической зоны на территории Восточной промзоны</t>
  </si>
  <si>
    <t>Изменение границ городского округа город Рыбинск</t>
  </si>
  <si>
    <t>Цифровая трансформация общеобразовательных организаций (материально-техническое обеспечение) городского округа город Рыбинск Ярославской области</t>
  </si>
  <si>
    <t>3.1.6.</t>
  </si>
  <si>
    <t>Создание молодёжного культурного интеллектуального центра 
«Технополис Р»</t>
  </si>
  <si>
    <t>4.7.3.</t>
  </si>
  <si>
    <t>Капитальный ремонт моста через р. Волга</t>
  </si>
  <si>
    <t>Ревитализация территории Стрелки реки Черемухи и района Казанского конца исторического центра городского округа город Рыбинске Ярославской области</t>
  </si>
  <si>
    <t>Строительство стационарного транспортно-пересадочного комплекса в историческом и туристическом центре Рыбинска</t>
  </si>
  <si>
    <t>Электрификация железной дороги Рыбинск – Ярославль для создания единого электрифицированного железнодорожного сообщения Рыбинск – Москва и Рыбинск – Санкт-Петербург</t>
  </si>
  <si>
    <t>Формирование велотранспортной инфраструктуры (от ул. Волжская набережная до ул. Гражданская)</t>
  </si>
  <si>
    <t>МКУ "Жилкомцентр"</t>
  </si>
  <si>
    <t>79,5%/2061</t>
  </si>
  <si>
    <t>Потребность в финансировании* (млн.руб.)</t>
  </si>
  <si>
    <t>План мероприятий по реализации стратегии социально-экономического развития городского округа город Рыбинск. II этап.**</t>
  </si>
  <si>
    <t>2.5.</t>
  </si>
  <si>
    <t>2.5.1.</t>
  </si>
  <si>
    <t>2.5.2.</t>
  </si>
  <si>
    <t>2.5.4.</t>
  </si>
  <si>
    <t>2.5.3.</t>
  </si>
  <si>
    <t>2.5.5.</t>
  </si>
  <si>
    <t>2.6.</t>
  </si>
  <si>
    <t>8.2.</t>
  </si>
  <si>
    <t>8.3.</t>
  </si>
  <si>
    <t>8.4.</t>
  </si>
  <si>
    <t>Заключение и реализация энергосервисного контракта по системе городского освещения</t>
  </si>
  <si>
    <t>ДЖКХТиС</t>
  </si>
  <si>
    <t>ДАГ, ДЖКХТиС</t>
  </si>
  <si>
    <t>УЭРИ, ДАГ,ДИЗО</t>
  </si>
  <si>
    <t>ДЖКХТиС, УС</t>
  </si>
  <si>
    <t>УЭРИ, ДЖКХТиС</t>
  </si>
  <si>
    <t xml:space="preserve">Мероприятия муниципальной
программы  «Содействие развитию 
малого и среднего предпринимательства 
в городском округе город  Рыбинск Ярославской области»
</t>
  </si>
  <si>
    <t>Мероприятия муниципальной программы "Развитие рынков, ярмарок в городском округе город Рыбинск Ярославской области"</t>
  </si>
  <si>
    <r>
      <t>Проектирование и строительство западной трибуны  с легкоатлетическим манежем на стадионе "Сатурн" (ул.Академика Губкина,10)</t>
    </r>
    <r>
      <rPr>
        <b/>
        <sz val="12"/>
        <color theme="1"/>
        <rFont val="Times New Roman"/>
        <family val="1"/>
        <charset val="204"/>
      </rPr>
      <t/>
    </r>
  </si>
  <si>
    <t>3.3.4.</t>
  </si>
  <si>
    <t xml:space="preserve">Обеспечение функционирования отрасти "Молодежная политика" </t>
  </si>
  <si>
    <t>ДФКСиМП, ДО, УК, ДСЗН</t>
  </si>
  <si>
    <t xml:space="preserve">ДФКСиМП, МАУ "МЦ "Максимум", МАУ "ЦО "Содружество" </t>
  </si>
  <si>
    <t>Итого по разделу</t>
  </si>
  <si>
    <t>АГОГР, УС, УК</t>
  </si>
  <si>
    <t>Мероприятия муниципальной программы «Градостроительное развитие территорий городского округа город Рыбинск Ярославской области», в т.ч.:</t>
  </si>
  <si>
    <t>4.1.1.5.</t>
  </si>
  <si>
    <t>4.1.1.6.</t>
  </si>
  <si>
    <r>
      <t>Благоустройство</t>
    </r>
    <r>
      <rPr>
        <sz val="12"/>
        <rFont val="Times New Roman"/>
        <family val="1"/>
        <charset val="204"/>
      </rPr>
      <t xml:space="preserve"> 8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дворовых территорий </t>
    </r>
  </si>
  <si>
    <t>4.2.8.</t>
  </si>
  <si>
    <t>4.7.4.</t>
  </si>
  <si>
    <t>Строительство детского сада по ул. Новоселов, 240 мест</t>
  </si>
  <si>
    <t>Строительство здания яслей по ул.Куйбышева, 7а, 40 мест</t>
  </si>
  <si>
    <t>Строительство детского сада в 
мкр. Заволжье-1, 200 мест</t>
  </si>
  <si>
    <t>Строительство детского сада в пос. Копаево, 200 мест</t>
  </si>
  <si>
    <t>Строительство автомобильной дороги по   Волочаевской ул. от ул. Н. Невского до Окружной дороги 2 этап, 0,566 км</t>
  </si>
  <si>
    <t>Строительство автомобильной дороги по                     ул. 1-я Выборгская на участке между Рабкоровской и Полиграфской ул., 0,239 км</t>
  </si>
  <si>
    <t>Строительство автомобильной дороги  по ул. Б.Новикова от Моховой ул. до ул. Куйбышева, 0,2 км</t>
  </si>
  <si>
    <t>Берегоукрепление правого берега р.Волги в районе ДК "Вымпел" (1 этап - берегоукрепление), 1,25 км</t>
  </si>
  <si>
    <t>Берегоукрепление левого берега р. Шексны, 0,5 км</t>
  </si>
  <si>
    <t>Берегоукрепление левого берега р.Волги от Индустриальной улицы до моста через р.Волга, 0,2 км</t>
  </si>
  <si>
    <t>Капитальный ремонт берегоукрепительного сооружения по адресу ул. Волжская набережная,60. 0,216км</t>
  </si>
  <si>
    <t>Берегоукрепление правого берега р. Шексны. 0,5 км</t>
  </si>
  <si>
    <t>Реконструкция защитной дамбы в районе пос. Переборы, 0,75км</t>
  </si>
  <si>
    <t>РГАТУ им. П.А. Соловьева</t>
  </si>
  <si>
    <t xml:space="preserve">Строительство общегородского кладбища, Рыбинский муниципальный район, Судоверфское с/п, территория д.Глушицы, 
23 тыс. мест </t>
  </si>
  <si>
    <t>В рамках реализации приоритетных направлений, целей, задач развития города могут быть разработаны новые муниципальные  программы, а также могут быть изменены, отменены действующие муниципальные программы.</t>
  </si>
  <si>
    <t>В графе приводятся показатели ожидаемого результата Стратегии в целом. Детальная информация об ожидаемых результатах выполнения задач реализации Стратегии конкретизирована целевыми индикаторами результативности (показателями целей) муниципальных программ.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</si>
</sst>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3" fillId="0" borderId="4" xfId="0" applyFont="1" applyFill="1" applyBorder="1" applyAlignment="1">
      <alignment horizontal="justify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justify" vertical="top"/>
    </xf>
    <xf numFmtId="0" fontId="4" fillId="0" borderId="4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2" fontId="3" fillId="0" borderId="3" xfId="0" applyNumberFormat="1" applyFont="1" applyFill="1" applyBorder="1" applyAlignment="1">
      <alignment horizontal="left" vertical="top"/>
    </xf>
    <xf numFmtId="0" fontId="6" fillId="0" borderId="6" xfId="0" applyFont="1" applyFill="1" applyBorder="1" applyAlignment="1">
      <alignment vertical="top" wrapText="1"/>
    </xf>
    <xf numFmtId="2" fontId="3" fillId="0" borderId="10" xfId="0" applyNumberFormat="1" applyFont="1" applyFill="1" applyBorder="1" applyAlignment="1">
      <alignment horizontal="left" vertical="top"/>
    </xf>
    <xf numFmtId="2" fontId="3" fillId="0" borderId="3" xfId="0" applyNumberFormat="1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2" fontId="3" fillId="0" borderId="10" xfId="0" applyNumberFormat="1" applyFont="1" applyFill="1" applyBorder="1" applyAlignment="1">
      <alignment horizontal="right" vertical="top"/>
    </xf>
    <xf numFmtId="2" fontId="3" fillId="0" borderId="15" xfId="0" applyNumberFormat="1" applyFont="1" applyFill="1" applyBorder="1" applyAlignment="1">
      <alignment horizontal="right" vertical="top"/>
    </xf>
    <xf numFmtId="2" fontId="3" fillId="0" borderId="5" xfId="0" applyNumberFormat="1" applyFont="1" applyFill="1" applyBorder="1" applyAlignment="1">
      <alignment horizontal="right" vertical="top"/>
    </xf>
    <xf numFmtId="2" fontId="3" fillId="0" borderId="8" xfId="0" applyNumberFormat="1" applyFont="1" applyFill="1" applyBorder="1" applyAlignment="1">
      <alignment horizontal="right" vertical="top"/>
    </xf>
    <xf numFmtId="2" fontId="3" fillId="0" borderId="7" xfId="0" applyNumberFormat="1" applyFont="1" applyFill="1" applyBorder="1" applyAlignment="1">
      <alignment horizontal="right" vertical="top"/>
    </xf>
    <xf numFmtId="2" fontId="3" fillId="0" borderId="11" xfId="0" applyNumberFormat="1" applyFont="1" applyFill="1" applyBorder="1" applyAlignment="1">
      <alignment horizontal="right" vertical="top"/>
    </xf>
    <xf numFmtId="2" fontId="3" fillId="0" borderId="2" xfId="0" applyNumberFormat="1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vertical="top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Fill="1" applyAlignment="1"/>
    <xf numFmtId="0" fontId="0" fillId="0" borderId="0" xfId="0" applyFill="1" applyAlignment="1">
      <alignment horizontal="right"/>
    </xf>
    <xf numFmtId="0" fontId="9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2" fontId="4" fillId="0" borderId="15" xfId="0" applyNumberFormat="1" applyFont="1" applyFill="1" applyBorder="1" applyAlignment="1">
      <alignment horizontal="right" vertical="top"/>
    </xf>
    <xf numFmtId="2" fontId="4" fillId="0" borderId="11" xfId="0" applyNumberFormat="1" applyFont="1" applyFill="1" applyBorder="1" applyAlignment="1">
      <alignment horizontal="right" vertical="top"/>
    </xf>
    <xf numFmtId="2" fontId="4" fillId="0" borderId="2" xfId="0" applyNumberFormat="1" applyFont="1" applyFill="1" applyBorder="1" applyAlignment="1">
      <alignment horizontal="right" vertical="top"/>
    </xf>
    <xf numFmtId="2" fontId="4" fillId="0" borderId="4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2" fontId="3" fillId="0" borderId="16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left" vertical="top"/>
    </xf>
    <xf numFmtId="2" fontId="3" fillId="0" borderId="1" xfId="0" applyNumberFormat="1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left" vertical="top"/>
    </xf>
    <xf numFmtId="2" fontId="3" fillId="0" borderId="17" xfId="0" applyNumberFormat="1" applyFont="1" applyFill="1" applyBorder="1" applyAlignment="1">
      <alignment horizontal="right" vertical="top"/>
    </xf>
    <xf numFmtId="2" fontId="3" fillId="0" borderId="8" xfId="0" applyNumberFormat="1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justify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top" wrapText="1"/>
    </xf>
    <xf numFmtId="0" fontId="3" fillId="0" borderId="8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9" xfId="0" applyBorder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2" fontId="3" fillId="0" borderId="2" xfId="0" applyNumberFormat="1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3" fillId="0" borderId="8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left" vertical="top" wrapText="1"/>
    </xf>
    <xf numFmtId="4" fontId="11" fillId="0" borderId="16" xfId="0" applyNumberFormat="1" applyFont="1" applyFill="1" applyBorder="1" applyAlignment="1">
      <alignment horizontal="right" vertical="top"/>
    </xf>
    <xf numFmtId="2" fontId="11" fillId="0" borderId="16" xfId="0" applyNumberFormat="1" applyFont="1" applyFill="1" applyBorder="1" applyAlignment="1">
      <alignment horizontal="right" vertical="top"/>
    </xf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4" fillId="0" borderId="4" xfId="0" applyFont="1" applyFill="1" applyBorder="1" applyAlignment="1">
      <alignment horizontal="justify" vertical="top" wrapText="1"/>
    </xf>
    <xf numFmtId="2" fontId="11" fillId="0" borderId="3" xfId="0" applyNumberFormat="1" applyFont="1" applyFill="1" applyBorder="1" applyAlignment="1">
      <alignment horizontal="right" vertical="top"/>
    </xf>
    <xf numFmtId="2" fontId="11" fillId="0" borderId="5" xfId="0" applyNumberFormat="1" applyFont="1" applyFill="1" applyBorder="1" applyAlignment="1">
      <alignment horizontal="right" vertical="top"/>
    </xf>
    <xf numFmtId="2" fontId="13" fillId="0" borderId="4" xfId="0" applyNumberFormat="1" applyFont="1" applyFill="1" applyBorder="1" applyAlignment="1">
      <alignment horizontal="right" vertical="top"/>
    </xf>
    <xf numFmtId="2" fontId="13" fillId="0" borderId="15" xfId="0" applyNumberFormat="1" applyFont="1" applyFill="1" applyBorder="1" applyAlignment="1">
      <alignment horizontal="right" vertical="top"/>
    </xf>
    <xf numFmtId="2" fontId="11" fillId="0" borderId="7" xfId="0" applyNumberFormat="1" applyFont="1" applyFill="1" applyBorder="1" applyAlignment="1">
      <alignment horizontal="right" vertical="top"/>
    </xf>
    <xf numFmtId="2" fontId="14" fillId="0" borderId="16" xfId="0" applyNumberFormat="1" applyFont="1" applyFill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9" fontId="6" fillId="0" borderId="6" xfId="0" applyNumberFormat="1" applyFont="1" applyFill="1" applyBorder="1" applyAlignment="1">
      <alignment horizontal="center" vertical="top"/>
    </xf>
    <xf numFmtId="2" fontId="3" fillId="0" borderId="18" xfId="0" applyNumberFormat="1" applyFont="1" applyFill="1" applyBorder="1" applyAlignment="1">
      <alignment horizontal="right" vertical="top"/>
    </xf>
    <xf numFmtId="2" fontId="3" fillId="0" borderId="6" xfId="0" applyNumberFormat="1" applyFont="1" applyFill="1" applyBorder="1" applyAlignment="1">
      <alignment horizontal="right" vertical="top"/>
    </xf>
    <xf numFmtId="2" fontId="3" fillId="0" borderId="9" xfId="0" applyNumberFormat="1" applyFont="1" applyFill="1" applyBorder="1" applyAlignment="1">
      <alignment horizontal="right" vertical="top"/>
    </xf>
    <xf numFmtId="0" fontId="3" fillId="0" borderId="16" xfId="0" applyFont="1" applyFill="1" applyBorder="1" applyAlignment="1">
      <alignment horizontal="left" vertical="top"/>
    </xf>
    <xf numFmtId="2" fontId="3" fillId="0" borderId="5" xfId="0" applyNumberFormat="1" applyFont="1" applyFill="1" applyBorder="1" applyAlignment="1">
      <alignment horizontal="left" vertical="top"/>
    </xf>
    <xf numFmtId="2" fontId="3" fillId="0" borderId="15" xfId="0" applyNumberFormat="1" applyFont="1" applyFill="1" applyBorder="1" applyAlignment="1">
      <alignment horizontal="left" vertical="top"/>
    </xf>
    <xf numFmtId="2" fontId="11" fillId="0" borderId="15" xfId="0" applyNumberFormat="1" applyFont="1" applyFill="1" applyBorder="1" applyAlignment="1">
      <alignment horizontal="right" vertical="top"/>
    </xf>
    <xf numFmtId="2" fontId="11" fillId="0" borderId="2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/>
    </xf>
    <xf numFmtId="2" fontId="11" fillId="0" borderId="17" xfId="0" applyNumberFormat="1" applyFont="1" applyFill="1" applyBorder="1" applyAlignment="1">
      <alignment horizontal="right" vertical="top"/>
    </xf>
    <xf numFmtId="2" fontId="11" fillId="0" borderId="10" xfId="0" applyNumberFormat="1" applyFont="1" applyFill="1" applyBorder="1" applyAlignment="1">
      <alignment horizontal="right" vertical="top"/>
    </xf>
    <xf numFmtId="0" fontId="11" fillId="0" borderId="8" xfId="0" applyFont="1" applyFill="1" applyBorder="1"/>
    <xf numFmtId="0" fontId="11" fillId="0" borderId="3" xfId="0" applyFont="1" applyFill="1" applyBorder="1"/>
    <xf numFmtId="0" fontId="11" fillId="0" borderId="7" xfId="0" applyFont="1" applyFill="1" applyBorder="1"/>
    <xf numFmtId="2" fontId="11" fillId="0" borderId="18" xfId="0" applyNumberFormat="1" applyFont="1" applyFill="1" applyBorder="1" applyAlignment="1">
      <alignment horizontal="right" vertical="top"/>
    </xf>
    <xf numFmtId="2" fontId="11" fillId="0" borderId="6" xfId="0" applyNumberFormat="1" applyFont="1" applyFill="1" applyBorder="1" applyAlignment="1">
      <alignment horizontal="right" vertical="top"/>
    </xf>
    <xf numFmtId="2" fontId="11" fillId="0" borderId="9" xfId="0" applyNumberFormat="1" applyFont="1" applyFill="1" applyBorder="1" applyAlignment="1">
      <alignment horizontal="right" vertical="top"/>
    </xf>
    <xf numFmtId="2" fontId="3" fillId="0" borderId="16" xfId="0" applyNumberFormat="1" applyFont="1" applyFill="1" applyBorder="1" applyAlignment="1">
      <alignment horizontal="left" vertical="top"/>
    </xf>
    <xf numFmtId="2" fontId="3" fillId="0" borderId="9" xfId="0" applyNumberFormat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left" vertical="top"/>
    </xf>
    <xf numFmtId="2" fontId="11" fillId="0" borderId="8" xfId="0" applyNumberFormat="1" applyFont="1" applyFill="1" applyBorder="1" applyAlignment="1">
      <alignment horizontal="right" vertical="top"/>
    </xf>
    <xf numFmtId="2" fontId="11" fillId="0" borderId="11" xfId="0" applyNumberFormat="1" applyFont="1" applyFill="1" applyBorder="1" applyAlignment="1">
      <alignment horizontal="right" vertical="top"/>
    </xf>
    <xf numFmtId="2" fontId="11" fillId="0" borderId="4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justify" vertical="top"/>
    </xf>
    <xf numFmtId="0" fontId="3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11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3" fontId="17" fillId="0" borderId="6" xfId="0" applyNumberFormat="1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vertical="top" wrapText="1"/>
    </xf>
    <xf numFmtId="3" fontId="17" fillId="0" borderId="1" xfId="0" applyNumberFormat="1" applyFont="1" applyFill="1" applyBorder="1" applyAlignment="1">
      <alignment horizontal="center" vertical="top" wrapText="1"/>
    </xf>
    <xf numFmtId="3" fontId="17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3" fontId="17" fillId="0" borderId="6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vertical="top" wrapText="1"/>
    </xf>
    <xf numFmtId="0" fontId="8" fillId="0" borderId="9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justify" vertical="top" wrapText="1"/>
    </xf>
    <xf numFmtId="16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0" fillId="0" borderId="6" xfId="0" applyFill="1" applyBorder="1" applyAlignment="1">
      <alignment horizontal="left"/>
    </xf>
    <xf numFmtId="2" fontId="3" fillId="0" borderId="1" xfId="0" applyNumberFormat="1" applyFont="1" applyFill="1" applyBorder="1" applyAlignment="1">
      <alignment horizontal="justify" vertical="top" wrapText="1"/>
    </xf>
    <xf numFmtId="2" fontId="0" fillId="0" borderId="6" xfId="0" applyNumberFormat="1" applyFill="1" applyBorder="1"/>
    <xf numFmtId="2" fontId="0" fillId="0" borderId="2" xfId="0" applyNumberFormat="1" applyFill="1" applyBorder="1"/>
    <xf numFmtId="0" fontId="0" fillId="0" borderId="6" xfId="0" applyFill="1" applyBorder="1"/>
    <xf numFmtId="0" fontId="0" fillId="0" borderId="2" xfId="0" applyFill="1" applyBorder="1"/>
    <xf numFmtId="0" fontId="4" fillId="0" borderId="1" xfId="0" applyFont="1" applyFill="1" applyBorder="1" applyAlignment="1">
      <alignment horizontal="justify" vertical="top" wrapText="1"/>
    </xf>
    <xf numFmtId="0" fontId="0" fillId="0" borderId="6" xfId="0" applyFont="1" applyFill="1" applyBorder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3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center" vertical="top" wrapText="1"/>
    </xf>
    <xf numFmtId="9" fontId="5" fillId="0" borderId="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9" fontId="4" fillId="0" borderId="1" xfId="0" applyNumberFormat="1" applyFont="1" applyFill="1" applyBorder="1" applyAlignment="1">
      <alignment horizontal="center" vertical="top"/>
    </xf>
    <xf numFmtId="9" fontId="4" fillId="0" borderId="6" xfId="0" applyNumberFormat="1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justify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6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7"/>
  <sheetViews>
    <sheetView tabSelected="1" view="pageBreakPreview" zoomScale="70" zoomScaleNormal="85" zoomScaleSheetLayoutView="70" workbookViewId="0">
      <pane ySplit="8" topLeftCell="A459" activePane="bottomLeft" state="frozen"/>
      <selection pane="bottomLeft" activeCell="I367" sqref="I367"/>
    </sheetView>
  </sheetViews>
  <sheetFormatPr defaultRowHeight="15"/>
  <cols>
    <col min="1" max="1" width="8.140625" style="58" customWidth="1"/>
    <col min="2" max="2" width="46.42578125" style="39" customWidth="1"/>
    <col min="3" max="3" width="12.28515625" style="39" customWidth="1"/>
    <col min="4" max="4" width="8.85546875" style="39" bestFit="1" customWidth="1"/>
    <col min="5" max="5" width="13.85546875" style="39" hidden="1" customWidth="1"/>
    <col min="6" max="6" width="21.7109375" style="39" hidden="1" customWidth="1"/>
    <col min="7" max="7" width="14.5703125" style="37" customWidth="1"/>
    <col min="8" max="8" width="14.85546875" style="37" customWidth="1"/>
    <col min="9" max="9" width="16.28515625" style="37" customWidth="1"/>
    <col min="10" max="10" width="15.7109375" style="37" customWidth="1"/>
    <col min="11" max="11" width="15" style="37" customWidth="1"/>
    <col min="12" max="12" width="52.7109375" style="39" customWidth="1"/>
    <col min="13" max="13" width="24.28515625" style="40" customWidth="1"/>
    <col min="14" max="14" width="27.42578125" style="39" customWidth="1"/>
    <col min="15" max="15" width="9.140625" style="39"/>
    <col min="16" max="16" width="11.85546875" style="39" customWidth="1"/>
    <col min="17" max="16384" width="9.140625" style="39"/>
  </cols>
  <sheetData>
    <row r="1" spans="1:14" ht="24" customHeight="1">
      <c r="A1" s="63"/>
      <c r="B1" s="36"/>
      <c r="C1" s="36"/>
      <c r="D1" s="36"/>
      <c r="E1" s="36"/>
      <c r="F1" s="36"/>
      <c r="L1" s="38"/>
      <c r="M1" s="242" t="s">
        <v>89</v>
      </c>
      <c r="N1" s="242"/>
    </row>
    <row r="2" spans="1:14" ht="18.75" customHeight="1">
      <c r="A2" s="63"/>
      <c r="B2" s="36"/>
      <c r="C2" s="36"/>
      <c r="D2" s="36"/>
      <c r="E2" s="36"/>
      <c r="F2" s="36"/>
      <c r="L2" s="38" t="s">
        <v>90</v>
      </c>
      <c r="M2" s="242" t="s">
        <v>95</v>
      </c>
      <c r="N2" s="242"/>
    </row>
    <row r="3" spans="1:14" ht="18.75" customHeight="1">
      <c r="A3" s="63"/>
      <c r="B3" s="36"/>
      <c r="C3" s="36"/>
      <c r="D3" s="36"/>
      <c r="E3" s="36"/>
      <c r="F3" s="36"/>
      <c r="L3" s="38" t="s">
        <v>91</v>
      </c>
      <c r="M3" s="243" t="s">
        <v>92</v>
      </c>
      <c r="N3" s="243"/>
    </row>
    <row r="4" spans="1:14" ht="18.75" customHeight="1">
      <c r="A4" s="258" t="s">
        <v>285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</row>
    <row r="5" spans="1:14" ht="18.75">
      <c r="A5" s="63"/>
    </row>
    <row r="6" spans="1:14" ht="19.5" thickBot="1">
      <c r="A6" s="64"/>
    </row>
    <row r="7" spans="1:14" ht="47.25" customHeight="1" thickBot="1">
      <c r="A7" s="167" t="s">
        <v>0</v>
      </c>
      <c r="B7" s="157" t="s">
        <v>1</v>
      </c>
      <c r="C7" s="157" t="s">
        <v>221</v>
      </c>
      <c r="D7" s="157" t="s">
        <v>2</v>
      </c>
      <c r="E7" s="216" t="s">
        <v>284</v>
      </c>
      <c r="F7" s="217"/>
      <c r="G7" s="217"/>
      <c r="H7" s="217"/>
      <c r="I7" s="217"/>
      <c r="J7" s="217"/>
      <c r="K7" s="219"/>
      <c r="L7" s="157" t="s">
        <v>74</v>
      </c>
      <c r="M7" s="157" t="s">
        <v>96</v>
      </c>
      <c r="N7" s="157" t="s">
        <v>3</v>
      </c>
    </row>
    <row r="8" spans="1:14" ht="16.5" thickBot="1">
      <c r="A8" s="187"/>
      <c r="B8" s="159"/>
      <c r="C8" s="159"/>
      <c r="D8" s="159"/>
      <c r="E8" s="30">
        <v>2018</v>
      </c>
      <c r="F8" s="41">
        <v>2019</v>
      </c>
      <c r="G8" s="42">
        <v>2021</v>
      </c>
      <c r="H8" s="43">
        <v>2022</v>
      </c>
      <c r="I8" s="29">
        <v>2023</v>
      </c>
      <c r="J8" s="41">
        <v>2024</v>
      </c>
      <c r="K8" s="41">
        <v>2025</v>
      </c>
      <c r="L8" s="159"/>
      <c r="M8" s="159"/>
      <c r="N8" s="159"/>
    </row>
    <row r="9" spans="1:14" ht="16.5" thickBot="1">
      <c r="A9" s="35">
        <v>1</v>
      </c>
      <c r="B9" s="30">
        <v>2</v>
      </c>
      <c r="C9" s="41">
        <v>3</v>
      </c>
      <c r="D9" s="41">
        <v>4</v>
      </c>
      <c r="E9" s="41">
        <v>5</v>
      </c>
      <c r="F9" s="41">
        <v>6</v>
      </c>
      <c r="G9" s="42">
        <v>5</v>
      </c>
      <c r="H9" s="43">
        <v>6</v>
      </c>
      <c r="I9" s="43">
        <v>7</v>
      </c>
      <c r="J9" s="41">
        <v>8</v>
      </c>
      <c r="K9" s="41">
        <v>9</v>
      </c>
      <c r="L9" s="41">
        <v>10</v>
      </c>
      <c r="M9" s="41">
        <v>11</v>
      </c>
      <c r="N9" s="41">
        <v>12</v>
      </c>
    </row>
    <row r="10" spans="1:14" ht="23.25" customHeight="1" thickBot="1">
      <c r="A10" s="259" t="s">
        <v>258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9"/>
    </row>
    <row r="11" spans="1:14" ht="16.5" customHeight="1" thickBot="1">
      <c r="A11" s="167" t="s">
        <v>235</v>
      </c>
      <c r="B11" s="167" t="s">
        <v>236</v>
      </c>
      <c r="C11" s="162">
        <v>650</v>
      </c>
      <c r="D11" s="3" t="s">
        <v>4</v>
      </c>
      <c r="E11" s="2"/>
      <c r="F11" s="2"/>
      <c r="G11" s="15"/>
      <c r="H11" s="17"/>
      <c r="I11" s="16"/>
      <c r="J11" s="11"/>
      <c r="K11" s="15"/>
      <c r="L11" s="191"/>
      <c r="M11" s="191"/>
      <c r="N11" s="252"/>
    </row>
    <row r="12" spans="1:14" ht="16.5" customHeight="1" thickBot="1">
      <c r="A12" s="168"/>
      <c r="B12" s="168"/>
      <c r="C12" s="163"/>
      <c r="D12" s="1" t="s">
        <v>5</v>
      </c>
      <c r="E12" s="4"/>
      <c r="F12" s="4"/>
      <c r="G12" s="14">
        <v>7.7770000000000001</v>
      </c>
      <c r="H12" s="18"/>
      <c r="I12" s="19">
        <v>110</v>
      </c>
      <c r="J12" s="12">
        <v>215</v>
      </c>
      <c r="K12" s="14">
        <v>325</v>
      </c>
      <c r="L12" s="192"/>
      <c r="M12" s="192"/>
      <c r="N12" s="253"/>
    </row>
    <row r="13" spans="1:14" ht="16.5" customHeight="1" thickBot="1">
      <c r="A13" s="168"/>
      <c r="B13" s="168"/>
      <c r="C13" s="163"/>
      <c r="D13" s="1" t="s">
        <v>6</v>
      </c>
      <c r="E13" s="4"/>
      <c r="F13" s="4"/>
      <c r="G13" s="14"/>
      <c r="H13" s="18"/>
      <c r="I13" s="19"/>
      <c r="J13" s="12"/>
      <c r="K13" s="14"/>
      <c r="L13" s="192"/>
      <c r="M13" s="192"/>
      <c r="N13" s="253"/>
    </row>
    <row r="14" spans="1:14" ht="16.5" customHeight="1" thickBot="1">
      <c r="A14" s="168"/>
      <c r="B14" s="168"/>
      <c r="C14" s="163"/>
      <c r="D14" s="1" t="s">
        <v>7</v>
      </c>
      <c r="E14" s="4"/>
      <c r="F14" s="4"/>
      <c r="G14" s="14"/>
      <c r="H14" s="18"/>
      <c r="I14" s="19"/>
      <c r="J14" s="12"/>
      <c r="K14" s="14"/>
      <c r="L14" s="192"/>
      <c r="M14" s="192"/>
      <c r="N14" s="253"/>
    </row>
    <row r="15" spans="1:14" ht="16.5" customHeight="1" thickBot="1">
      <c r="A15" s="187"/>
      <c r="B15" s="187"/>
      <c r="C15" s="164"/>
      <c r="D15" s="5" t="s">
        <v>8</v>
      </c>
      <c r="E15" s="6"/>
      <c r="F15" s="6"/>
      <c r="G15" s="14">
        <f>SUM(G11:G14)</f>
        <v>7.7770000000000001</v>
      </c>
      <c r="H15" s="17">
        <f t="shared" ref="H15:K15" si="0">SUM(H11:H14)</f>
        <v>0</v>
      </c>
      <c r="I15" s="16">
        <f t="shared" si="0"/>
        <v>110</v>
      </c>
      <c r="J15" s="11">
        <f t="shared" si="0"/>
        <v>215</v>
      </c>
      <c r="K15" s="14">
        <f t="shared" si="0"/>
        <v>325</v>
      </c>
      <c r="L15" s="193"/>
      <c r="M15" s="193"/>
      <c r="N15" s="254"/>
    </row>
    <row r="16" spans="1:14" ht="16.5" customHeight="1" thickBot="1">
      <c r="A16" s="167"/>
      <c r="B16" s="172" t="s">
        <v>309</v>
      </c>
      <c r="C16" s="172"/>
      <c r="D16" s="3" t="s">
        <v>4</v>
      </c>
      <c r="E16" s="2"/>
      <c r="F16" s="2"/>
      <c r="G16" s="14">
        <f>SUM(G11)</f>
        <v>0</v>
      </c>
      <c r="H16" s="17">
        <f t="shared" ref="H16:K16" si="1">SUM(H11)</f>
        <v>0</v>
      </c>
      <c r="I16" s="16">
        <f t="shared" si="1"/>
        <v>0</v>
      </c>
      <c r="J16" s="11">
        <f t="shared" si="1"/>
        <v>0</v>
      </c>
      <c r="K16" s="14">
        <f t="shared" si="1"/>
        <v>0</v>
      </c>
      <c r="L16" s="122" t="s">
        <v>79</v>
      </c>
      <c r="M16" s="123">
        <v>181.9</v>
      </c>
      <c r="N16" s="189" t="s">
        <v>72</v>
      </c>
    </row>
    <row r="17" spans="1:14" ht="16.5" customHeight="1" thickBot="1">
      <c r="A17" s="168"/>
      <c r="B17" s="173"/>
      <c r="C17" s="173"/>
      <c r="D17" s="1" t="s">
        <v>5</v>
      </c>
      <c r="E17" s="4"/>
      <c r="F17" s="4"/>
      <c r="G17" s="14">
        <f t="shared" ref="G17:K19" si="2">SUM(G12)</f>
        <v>7.7770000000000001</v>
      </c>
      <c r="H17" s="18">
        <f t="shared" si="2"/>
        <v>0</v>
      </c>
      <c r="I17" s="19">
        <f t="shared" si="2"/>
        <v>110</v>
      </c>
      <c r="J17" s="12">
        <f t="shared" si="2"/>
        <v>215</v>
      </c>
      <c r="K17" s="14">
        <f t="shared" si="2"/>
        <v>325</v>
      </c>
      <c r="L17" s="124" t="s">
        <v>80</v>
      </c>
      <c r="M17" s="125">
        <v>13.2</v>
      </c>
      <c r="N17" s="188"/>
    </row>
    <row r="18" spans="1:14" ht="16.5" customHeight="1" thickBot="1">
      <c r="A18" s="168"/>
      <c r="B18" s="173"/>
      <c r="C18" s="173"/>
      <c r="D18" s="1" t="s">
        <v>6</v>
      </c>
      <c r="E18" s="4"/>
      <c r="F18" s="4"/>
      <c r="G18" s="14">
        <f t="shared" si="2"/>
        <v>0</v>
      </c>
      <c r="H18" s="18">
        <f t="shared" si="2"/>
        <v>0</v>
      </c>
      <c r="I18" s="19">
        <f t="shared" si="2"/>
        <v>0</v>
      </c>
      <c r="J18" s="12">
        <f t="shared" si="2"/>
        <v>0</v>
      </c>
      <c r="K18" s="14">
        <f t="shared" si="2"/>
        <v>0</v>
      </c>
      <c r="L18" s="124" t="s">
        <v>81</v>
      </c>
      <c r="M18" s="125">
        <v>12.4</v>
      </c>
      <c r="N18" s="188"/>
    </row>
    <row r="19" spans="1:14" ht="16.5" customHeight="1" thickBot="1">
      <c r="A19" s="168"/>
      <c r="B19" s="173"/>
      <c r="C19" s="173"/>
      <c r="D19" s="1" t="s">
        <v>7</v>
      </c>
      <c r="E19" s="4"/>
      <c r="F19" s="4"/>
      <c r="G19" s="14">
        <f t="shared" si="2"/>
        <v>0</v>
      </c>
      <c r="H19" s="18">
        <f t="shared" si="2"/>
        <v>0</v>
      </c>
      <c r="I19" s="19">
        <f t="shared" si="2"/>
        <v>0</v>
      </c>
      <c r="J19" s="12">
        <f t="shared" si="2"/>
        <v>0</v>
      </c>
      <c r="K19" s="14">
        <f t="shared" si="2"/>
        <v>0</v>
      </c>
      <c r="L19" s="124" t="s">
        <v>13</v>
      </c>
      <c r="M19" s="125">
        <v>200</v>
      </c>
      <c r="N19" s="188"/>
    </row>
    <row r="20" spans="1:14" ht="16.5" customHeight="1" thickBot="1">
      <c r="A20" s="187"/>
      <c r="B20" s="185"/>
      <c r="C20" s="185"/>
      <c r="D20" s="6" t="s">
        <v>8</v>
      </c>
      <c r="E20" s="6"/>
      <c r="F20" s="6"/>
      <c r="G20" s="14">
        <f>SUM(G16:G19)</f>
        <v>7.7770000000000001</v>
      </c>
      <c r="H20" s="18">
        <f t="shared" ref="H20:K20" si="3">SUM(H16:H19)</f>
        <v>0</v>
      </c>
      <c r="I20" s="19">
        <f t="shared" si="3"/>
        <v>110</v>
      </c>
      <c r="J20" s="12">
        <f t="shared" si="3"/>
        <v>215</v>
      </c>
      <c r="K20" s="14">
        <f t="shared" si="3"/>
        <v>325</v>
      </c>
      <c r="L20" s="126"/>
      <c r="M20" s="127"/>
      <c r="N20" s="190"/>
    </row>
    <row r="21" spans="1:14" ht="16.5" customHeight="1" thickBot="1">
      <c r="A21" s="216"/>
      <c r="B21" s="217"/>
      <c r="C21" s="217"/>
      <c r="D21" s="217"/>
      <c r="E21" s="217"/>
      <c r="F21" s="217"/>
      <c r="G21" s="217"/>
      <c r="H21" s="181"/>
      <c r="I21" s="181"/>
      <c r="J21" s="181"/>
      <c r="K21" s="181"/>
      <c r="L21" s="181"/>
      <c r="M21" s="181"/>
      <c r="N21" s="219"/>
    </row>
    <row r="22" spans="1:14" ht="16.5" customHeight="1" thickBot="1">
      <c r="A22" s="216" t="s">
        <v>9</v>
      </c>
      <c r="B22" s="217"/>
      <c r="C22" s="217"/>
      <c r="D22" s="217"/>
      <c r="E22" s="217"/>
      <c r="F22" s="217"/>
      <c r="G22" s="218"/>
      <c r="H22" s="218"/>
      <c r="I22" s="218"/>
      <c r="J22" s="218"/>
      <c r="K22" s="218"/>
      <c r="L22" s="218"/>
      <c r="M22" s="218"/>
      <c r="N22" s="219"/>
    </row>
    <row r="23" spans="1:14" ht="32.25" customHeight="1" thickBot="1">
      <c r="A23" s="186" t="s">
        <v>30</v>
      </c>
      <c r="B23" s="167" t="s">
        <v>302</v>
      </c>
      <c r="C23" s="172"/>
      <c r="D23" s="2" t="s">
        <v>4</v>
      </c>
      <c r="E23" s="2"/>
      <c r="F23" s="44"/>
      <c r="G23" s="17">
        <v>0.27</v>
      </c>
      <c r="H23" s="17">
        <v>0.29499999999999998</v>
      </c>
      <c r="I23" s="16">
        <v>0.32</v>
      </c>
      <c r="J23" s="11">
        <v>0.34499999999999997</v>
      </c>
      <c r="K23" s="11">
        <v>0.37</v>
      </c>
      <c r="L23" s="131" t="s">
        <v>82</v>
      </c>
      <c r="M23" s="128">
        <v>194000</v>
      </c>
      <c r="N23" s="145" t="s">
        <v>10</v>
      </c>
    </row>
    <row r="24" spans="1:14" ht="35.25" customHeight="1" thickBot="1">
      <c r="A24" s="168"/>
      <c r="B24" s="168"/>
      <c r="C24" s="173"/>
      <c r="D24" s="7" t="s">
        <v>5</v>
      </c>
      <c r="E24" s="4"/>
      <c r="F24" s="45"/>
      <c r="G24" s="14">
        <v>0.65</v>
      </c>
      <c r="H24" s="18">
        <v>0.72</v>
      </c>
      <c r="I24" s="19">
        <v>0.79</v>
      </c>
      <c r="J24" s="12">
        <v>0.86</v>
      </c>
      <c r="K24" s="14">
        <v>0.93</v>
      </c>
      <c r="L24" s="132" t="s">
        <v>83</v>
      </c>
      <c r="M24" s="129">
        <v>47842</v>
      </c>
      <c r="N24" s="146"/>
    </row>
    <row r="25" spans="1:14" ht="49.5" customHeight="1" thickBot="1">
      <c r="A25" s="168"/>
      <c r="B25" s="168"/>
      <c r="C25" s="173"/>
      <c r="D25" s="7" t="s">
        <v>6</v>
      </c>
      <c r="E25" s="4"/>
      <c r="F25" s="45"/>
      <c r="G25" s="14"/>
      <c r="H25" s="18"/>
      <c r="I25" s="19"/>
      <c r="J25" s="12"/>
      <c r="K25" s="14"/>
      <c r="L25" s="130" t="s">
        <v>84</v>
      </c>
      <c r="M25" s="129">
        <v>44582</v>
      </c>
      <c r="N25" s="146"/>
    </row>
    <row r="26" spans="1:14" ht="52.5" customHeight="1" thickBot="1">
      <c r="A26" s="168"/>
      <c r="B26" s="168"/>
      <c r="C26" s="173"/>
      <c r="D26" s="7" t="s">
        <v>7</v>
      </c>
      <c r="E26" s="4"/>
      <c r="F26" s="45"/>
      <c r="G26" s="14"/>
      <c r="H26" s="18"/>
      <c r="I26" s="19"/>
      <c r="J26" s="12"/>
      <c r="K26" s="14"/>
      <c r="L26" s="130" t="s">
        <v>85</v>
      </c>
      <c r="M26" s="129">
        <v>66400</v>
      </c>
      <c r="N26" s="146"/>
    </row>
    <row r="27" spans="1:14" ht="15.75" customHeight="1" thickBot="1">
      <c r="A27" s="187"/>
      <c r="B27" s="187"/>
      <c r="C27" s="185"/>
      <c r="D27" s="6" t="s">
        <v>8</v>
      </c>
      <c r="E27" s="6"/>
      <c r="F27" s="6"/>
      <c r="G27" s="14">
        <f>SUM(G23:G26)</f>
        <v>0.92</v>
      </c>
      <c r="H27" s="17">
        <f t="shared" ref="H27:K27" si="4">SUM(H23:H26)</f>
        <v>1.0149999999999999</v>
      </c>
      <c r="I27" s="16">
        <f t="shared" si="4"/>
        <v>1.1100000000000001</v>
      </c>
      <c r="J27" s="11">
        <f t="shared" si="4"/>
        <v>1.2050000000000001</v>
      </c>
      <c r="K27" s="14">
        <f t="shared" si="4"/>
        <v>1.3</v>
      </c>
      <c r="L27" s="119"/>
      <c r="M27" s="120"/>
      <c r="N27" s="146"/>
    </row>
    <row r="28" spans="1:14" ht="68.25" customHeight="1" thickBot="1">
      <c r="A28" s="65" t="s">
        <v>31</v>
      </c>
      <c r="B28" s="32" t="s">
        <v>111</v>
      </c>
      <c r="C28" s="28"/>
      <c r="D28" s="7"/>
      <c r="E28" s="7"/>
      <c r="F28" s="7"/>
      <c r="G28" s="14"/>
      <c r="H28" s="18"/>
      <c r="I28" s="19"/>
      <c r="J28" s="12"/>
      <c r="K28" s="14"/>
      <c r="L28" s="114" t="s">
        <v>71</v>
      </c>
      <c r="M28" s="121"/>
      <c r="N28" s="116" t="s">
        <v>73</v>
      </c>
    </row>
    <row r="29" spans="1:14" ht="68.25" customHeight="1" thickBot="1">
      <c r="A29" s="66" t="s">
        <v>38</v>
      </c>
      <c r="B29" s="31" t="s">
        <v>271</v>
      </c>
      <c r="C29" s="27"/>
      <c r="D29" s="7"/>
      <c r="E29" s="7"/>
      <c r="F29" s="7"/>
      <c r="G29" s="14"/>
      <c r="H29" s="18"/>
      <c r="I29" s="19"/>
      <c r="J29" s="12"/>
      <c r="K29" s="14"/>
      <c r="L29" s="114"/>
      <c r="M29" s="72"/>
      <c r="N29" s="116" t="s">
        <v>299</v>
      </c>
    </row>
    <row r="30" spans="1:14" ht="68.25" customHeight="1" thickBot="1">
      <c r="A30" s="67" t="s">
        <v>130</v>
      </c>
      <c r="B30" s="60" t="s">
        <v>272</v>
      </c>
      <c r="C30" s="69"/>
      <c r="D30" s="7"/>
      <c r="E30" s="7"/>
      <c r="F30" s="7"/>
      <c r="G30" s="14"/>
      <c r="H30" s="18"/>
      <c r="I30" s="19"/>
      <c r="J30" s="12"/>
      <c r="K30" s="14"/>
      <c r="L30" s="115"/>
      <c r="M30" s="72"/>
      <c r="N30" s="113" t="s">
        <v>299</v>
      </c>
    </row>
    <row r="31" spans="1:14" ht="16.5" thickBot="1">
      <c r="A31" s="186" t="s">
        <v>286</v>
      </c>
      <c r="B31" s="167" t="s">
        <v>311</v>
      </c>
      <c r="C31" s="172"/>
      <c r="D31" s="2" t="s">
        <v>4</v>
      </c>
      <c r="E31" s="2"/>
      <c r="F31" s="2"/>
      <c r="G31" s="15">
        <v>11.611000000000001</v>
      </c>
      <c r="H31" s="17">
        <v>12.667999999999999</v>
      </c>
      <c r="I31" s="16">
        <v>9.3949999999999996</v>
      </c>
      <c r="J31" s="80">
        <v>10.5</v>
      </c>
      <c r="K31" s="81">
        <v>10.5</v>
      </c>
      <c r="L31" s="160"/>
      <c r="M31" s="165"/>
      <c r="N31" s="145" t="s">
        <v>49</v>
      </c>
    </row>
    <row r="32" spans="1:14" ht="16.5" thickBot="1">
      <c r="A32" s="168"/>
      <c r="B32" s="168"/>
      <c r="C32" s="173"/>
      <c r="D32" s="7" t="s">
        <v>5</v>
      </c>
      <c r="E32" s="4"/>
      <c r="F32" s="4"/>
      <c r="G32" s="46"/>
      <c r="H32" s="47"/>
      <c r="I32" s="48"/>
      <c r="J32" s="82"/>
      <c r="K32" s="83"/>
      <c r="L32" s="160"/>
      <c r="M32" s="165"/>
      <c r="N32" s="146"/>
    </row>
    <row r="33" spans="1:14" ht="16.5" thickBot="1">
      <c r="A33" s="168"/>
      <c r="B33" s="168"/>
      <c r="C33" s="173"/>
      <c r="D33" s="7" t="s">
        <v>6</v>
      </c>
      <c r="E33" s="4"/>
      <c r="F33" s="4"/>
      <c r="G33" s="46"/>
      <c r="H33" s="47"/>
      <c r="I33" s="48"/>
      <c r="J33" s="82"/>
      <c r="K33" s="83"/>
      <c r="L33" s="160"/>
      <c r="M33" s="165"/>
      <c r="N33" s="146"/>
    </row>
    <row r="34" spans="1:14" ht="16.5" thickBot="1">
      <c r="A34" s="168"/>
      <c r="B34" s="168"/>
      <c r="C34" s="173"/>
      <c r="D34" s="7" t="s">
        <v>7</v>
      </c>
      <c r="E34" s="4"/>
      <c r="F34" s="4"/>
      <c r="G34" s="46"/>
      <c r="H34" s="47"/>
      <c r="I34" s="48"/>
      <c r="J34" s="82"/>
      <c r="K34" s="83"/>
      <c r="L34" s="160"/>
      <c r="M34" s="165"/>
      <c r="N34" s="146"/>
    </row>
    <row r="35" spans="1:14" ht="16.5" thickBot="1">
      <c r="A35" s="187"/>
      <c r="B35" s="187"/>
      <c r="C35" s="185"/>
      <c r="D35" s="6" t="s">
        <v>8</v>
      </c>
      <c r="E35" s="6"/>
      <c r="F35" s="6"/>
      <c r="G35" s="17">
        <f>SUM(G31:G34)</f>
        <v>11.611000000000001</v>
      </c>
      <c r="H35" s="17">
        <f t="shared" ref="H35:K35" si="5">SUM(H31:H34)</f>
        <v>12.667999999999999</v>
      </c>
      <c r="I35" s="17">
        <f t="shared" si="5"/>
        <v>9.3949999999999996</v>
      </c>
      <c r="J35" s="84">
        <f t="shared" si="5"/>
        <v>10.5</v>
      </c>
      <c r="K35" s="84">
        <f t="shared" si="5"/>
        <v>10.5</v>
      </c>
      <c r="L35" s="161"/>
      <c r="M35" s="165"/>
      <c r="N35" s="147"/>
    </row>
    <row r="36" spans="1:14" ht="16.5" thickBot="1">
      <c r="A36" s="186" t="s">
        <v>287</v>
      </c>
      <c r="B36" s="177" t="s">
        <v>202</v>
      </c>
      <c r="C36" s="172"/>
      <c r="D36" s="2" t="s">
        <v>4</v>
      </c>
      <c r="E36" s="2"/>
      <c r="F36" s="2"/>
      <c r="G36" s="15">
        <v>1.42</v>
      </c>
      <c r="H36" s="17">
        <v>5.12</v>
      </c>
      <c r="I36" s="16">
        <v>4.54</v>
      </c>
      <c r="J36" s="11" t="s">
        <v>50</v>
      </c>
      <c r="K36" s="15" t="s">
        <v>50</v>
      </c>
      <c r="L36" s="160"/>
      <c r="M36" s="165"/>
      <c r="N36" s="145" t="s">
        <v>49</v>
      </c>
    </row>
    <row r="37" spans="1:14" ht="16.5" thickBot="1">
      <c r="A37" s="168"/>
      <c r="B37" s="178"/>
      <c r="C37" s="173"/>
      <c r="D37" s="7" t="s">
        <v>5</v>
      </c>
      <c r="E37" s="4"/>
      <c r="F37" s="4"/>
      <c r="G37" s="46"/>
      <c r="H37" s="47"/>
      <c r="I37" s="48"/>
      <c r="J37" s="49"/>
      <c r="K37" s="46"/>
      <c r="L37" s="160"/>
      <c r="M37" s="165"/>
      <c r="N37" s="146"/>
    </row>
    <row r="38" spans="1:14" ht="16.5" thickBot="1">
      <c r="A38" s="168"/>
      <c r="B38" s="178"/>
      <c r="C38" s="173"/>
      <c r="D38" s="7" t="s">
        <v>6</v>
      </c>
      <c r="E38" s="4"/>
      <c r="F38" s="4"/>
      <c r="G38" s="46"/>
      <c r="H38" s="47"/>
      <c r="I38" s="48"/>
      <c r="J38" s="49"/>
      <c r="K38" s="46"/>
      <c r="L38" s="160"/>
      <c r="M38" s="165"/>
      <c r="N38" s="146"/>
    </row>
    <row r="39" spans="1:14" ht="16.5" thickBot="1">
      <c r="A39" s="168"/>
      <c r="B39" s="178"/>
      <c r="C39" s="173"/>
      <c r="D39" s="7" t="s">
        <v>7</v>
      </c>
      <c r="E39" s="4"/>
      <c r="F39" s="4"/>
      <c r="G39" s="46"/>
      <c r="H39" s="47"/>
      <c r="I39" s="48"/>
      <c r="J39" s="49"/>
      <c r="K39" s="46"/>
      <c r="L39" s="160"/>
      <c r="M39" s="165"/>
      <c r="N39" s="146"/>
    </row>
    <row r="40" spans="1:14" ht="16.5" thickBot="1">
      <c r="A40" s="187"/>
      <c r="B40" s="179"/>
      <c r="C40" s="185"/>
      <c r="D40" s="6" t="s">
        <v>8</v>
      </c>
      <c r="E40" s="6"/>
      <c r="F40" s="6"/>
      <c r="G40" s="17">
        <f>SUM(G36:G39)</f>
        <v>1.42</v>
      </c>
      <c r="H40" s="17">
        <f t="shared" ref="H40:I40" si="6">SUM(H36:H39)</f>
        <v>5.12</v>
      </c>
      <c r="I40" s="17">
        <f t="shared" si="6"/>
        <v>4.54</v>
      </c>
      <c r="J40" s="17"/>
      <c r="K40" s="17"/>
      <c r="L40" s="161"/>
      <c r="M40" s="165"/>
      <c r="N40" s="147"/>
    </row>
    <row r="41" spans="1:14" ht="16.5" thickBot="1">
      <c r="A41" s="186" t="s">
        <v>288</v>
      </c>
      <c r="B41" s="177" t="s">
        <v>203</v>
      </c>
      <c r="C41" s="172"/>
      <c r="D41" s="2" t="s">
        <v>4</v>
      </c>
      <c r="E41" s="2"/>
      <c r="F41" s="2"/>
      <c r="G41" s="15">
        <v>1.95</v>
      </c>
      <c r="H41" s="17">
        <v>0.54</v>
      </c>
      <c r="I41" s="16">
        <v>2.58</v>
      </c>
      <c r="J41" s="11" t="s">
        <v>50</v>
      </c>
      <c r="K41" s="15" t="s">
        <v>50</v>
      </c>
      <c r="L41" s="160"/>
      <c r="M41" s="165"/>
      <c r="N41" s="145" t="s">
        <v>49</v>
      </c>
    </row>
    <row r="42" spans="1:14" ht="16.5" thickBot="1">
      <c r="A42" s="168"/>
      <c r="B42" s="178"/>
      <c r="C42" s="173"/>
      <c r="D42" s="7" t="s">
        <v>5</v>
      </c>
      <c r="E42" s="4"/>
      <c r="F42" s="4"/>
      <c r="G42" s="46"/>
      <c r="H42" s="47"/>
      <c r="I42" s="48"/>
      <c r="J42" s="49"/>
      <c r="K42" s="46"/>
      <c r="L42" s="160"/>
      <c r="M42" s="165"/>
      <c r="N42" s="146"/>
    </row>
    <row r="43" spans="1:14" ht="16.5" thickBot="1">
      <c r="A43" s="168"/>
      <c r="B43" s="178"/>
      <c r="C43" s="173"/>
      <c r="D43" s="7" t="s">
        <v>6</v>
      </c>
      <c r="E43" s="4"/>
      <c r="F43" s="4"/>
      <c r="G43" s="46"/>
      <c r="H43" s="47"/>
      <c r="I43" s="48"/>
      <c r="J43" s="49"/>
      <c r="K43" s="46"/>
      <c r="L43" s="160"/>
      <c r="M43" s="165"/>
      <c r="N43" s="146"/>
    </row>
    <row r="44" spans="1:14" ht="16.5" thickBot="1">
      <c r="A44" s="168"/>
      <c r="B44" s="178"/>
      <c r="C44" s="173"/>
      <c r="D44" s="7" t="s">
        <v>7</v>
      </c>
      <c r="E44" s="4"/>
      <c r="F44" s="4"/>
      <c r="G44" s="46"/>
      <c r="H44" s="47"/>
      <c r="I44" s="48"/>
      <c r="J44" s="49"/>
      <c r="K44" s="46"/>
      <c r="L44" s="160"/>
      <c r="M44" s="165"/>
      <c r="N44" s="146"/>
    </row>
    <row r="45" spans="1:14" ht="16.5" thickBot="1">
      <c r="A45" s="187"/>
      <c r="B45" s="179"/>
      <c r="C45" s="185"/>
      <c r="D45" s="6" t="s">
        <v>8</v>
      </c>
      <c r="E45" s="6"/>
      <c r="F45" s="6"/>
      <c r="G45" s="17">
        <f>SUM(G41:G44)</f>
        <v>1.95</v>
      </c>
      <c r="H45" s="17">
        <f t="shared" ref="H45:I45" si="7">SUM(H41:H44)</f>
        <v>0.54</v>
      </c>
      <c r="I45" s="17">
        <f t="shared" si="7"/>
        <v>2.58</v>
      </c>
      <c r="J45" s="17"/>
      <c r="K45" s="17"/>
      <c r="L45" s="161"/>
      <c r="M45" s="165"/>
      <c r="N45" s="147"/>
    </row>
    <row r="46" spans="1:14" ht="16.5" thickBot="1">
      <c r="A46" s="186" t="s">
        <v>290</v>
      </c>
      <c r="B46" s="177" t="s">
        <v>204</v>
      </c>
      <c r="C46" s="172"/>
      <c r="D46" s="2" t="s">
        <v>4</v>
      </c>
      <c r="E46" s="2"/>
      <c r="F46" s="2"/>
      <c r="G46" s="15">
        <v>5.7</v>
      </c>
      <c r="H46" s="17">
        <v>5.6</v>
      </c>
      <c r="I46" s="16">
        <v>0.88</v>
      </c>
      <c r="J46" s="11" t="s">
        <v>50</v>
      </c>
      <c r="K46" s="15" t="s">
        <v>50</v>
      </c>
      <c r="L46" s="160"/>
      <c r="M46" s="165"/>
      <c r="N46" s="145" t="s">
        <v>49</v>
      </c>
    </row>
    <row r="47" spans="1:14" ht="16.5" thickBot="1">
      <c r="A47" s="168"/>
      <c r="B47" s="178"/>
      <c r="C47" s="173"/>
      <c r="D47" s="7" t="s">
        <v>5</v>
      </c>
      <c r="E47" s="4"/>
      <c r="F47" s="4"/>
      <c r="G47" s="46"/>
      <c r="H47" s="47"/>
      <c r="I47" s="48"/>
      <c r="J47" s="49"/>
      <c r="K47" s="46"/>
      <c r="L47" s="160"/>
      <c r="M47" s="165"/>
      <c r="N47" s="146"/>
    </row>
    <row r="48" spans="1:14" ht="16.5" thickBot="1">
      <c r="A48" s="168"/>
      <c r="B48" s="178"/>
      <c r="C48" s="173"/>
      <c r="D48" s="7" t="s">
        <v>6</v>
      </c>
      <c r="E48" s="4"/>
      <c r="F48" s="4"/>
      <c r="G48" s="46"/>
      <c r="H48" s="47"/>
      <c r="I48" s="48"/>
      <c r="J48" s="49"/>
      <c r="K48" s="46"/>
      <c r="L48" s="160"/>
      <c r="M48" s="165"/>
      <c r="N48" s="146"/>
    </row>
    <row r="49" spans="1:14" ht="16.5" thickBot="1">
      <c r="A49" s="168"/>
      <c r="B49" s="178"/>
      <c r="C49" s="173"/>
      <c r="D49" s="7" t="s">
        <v>7</v>
      </c>
      <c r="E49" s="4"/>
      <c r="F49" s="4"/>
      <c r="G49" s="46"/>
      <c r="H49" s="47"/>
      <c r="I49" s="48"/>
      <c r="J49" s="49"/>
      <c r="K49" s="46"/>
      <c r="L49" s="160"/>
      <c r="M49" s="165"/>
      <c r="N49" s="146"/>
    </row>
    <row r="50" spans="1:14" ht="16.5" thickBot="1">
      <c r="A50" s="187"/>
      <c r="B50" s="179"/>
      <c r="C50" s="185"/>
      <c r="D50" s="6" t="s">
        <v>8</v>
      </c>
      <c r="E50" s="6"/>
      <c r="F50" s="6"/>
      <c r="G50" s="17">
        <f>SUM(G46:G49)</f>
        <v>5.7</v>
      </c>
      <c r="H50" s="17">
        <f t="shared" ref="H50:I50" si="8">SUM(H46:H49)</f>
        <v>5.6</v>
      </c>
      <c r="I50" s="17">
        <f t="shared" si="8"/>
        <v>0.88</v>
      </c>
      <c r="J50" s="18"/>
      <c r="K50" s="18"/>
      <c r="L50" s="161"/>
      <c r="M50" s="165"/>
      <c r="N50" s="147"/>
    </row>
    <row r="51" spans="1:14" ht="16.5" thickBot="1">
      <c r="A51" s="186" t="s">
        <v>289</v>
      </c>
      <c r="B51" s="177" t="s">
        <v>205</v>
      </c>
      <c r="C51" s="172"/>
      <c r="D51" s="2" t="s">
        <v>4</v>
      </c>
      <c r="E51" s="2"/>
      <c r="F51" s="2"/>
      <c r="G51" s="15">
        <v>1.1499999999999999</v>
      </c>
      <c r="H51" s="17"/>
      <c r="I51" s="16"/>
      <c r="J51" s="11" t="s">
        <v>50</v>
      </c>
      <c r="K51" s="15" t="s">
        <v>50</v>
      </c>
      <c r="L51" s="160"/>
      <c r="M51" s="165"/>
      <c r="N51" s="145" t="s">
        <v>49</v>
      </c>
    </row>
    <row r="52" spans="1:14" ht="16.5" thickBot="1">
      <c r="A52" s="168"/>
      <c r="B52" s="178"/>
      <c r="C52" s="173"/>
      <c r="D52" s="7" t="s">
        <v>5</v>
      </c>
      <c r="E52" s="4"/>
      <c r="F52" s="4"/>
      <c r="G52" s="46"/>
      <c r="H52" s="47"/>
      <c r="I52" s="48"/>
      <c r="J52" s="49"/>
      <c r="K52" s="46"/>
      <c r="L52" s="160"/>
      <c r="M52" s="165"/>
      <c r="N52" s="146"/>
    </row>
    <row r="53" spans="1:14" ht="16.5" thickBot="1">
      <c r="A53" s="168"/>
      <c r="B53" s="178"/>
      <c r="C53" s="173"/>
      <c r="D53" s="7" t="s">
        <v>6</v>
      </c>
      <c r="E53" s="4"/>
      <c r="F53" s="4"/>
      <c r="G53" s="46"/>
      <c r="H53" s="47"/>
      <c r="I53" s="48"/>
      <c r="J53" s="49"/>
      <c r="K53" s="46"/>
      <c r="L53" s="160"/>
      <c r="M53" s="165"/>
      <c r="N53" s="146"/>
    </row>
    <row r="54" spans="1:14" ht="16.5" thickBot="1">
      <c r="A54" s="168"/>
      <c r="B54" s="178"/>
      <c r="C54" s="173"/>
      <c r="D54" s="7" t="s">
        <v>7</v>
      </c>
      <c r="E54" s="4"/>
      <c r="F54" s="4"/>
      <c r="G54" s="46"/>
      <c r="H54" s="47"/>
      <c r="I54" s="48"/>
      <c r="J54" s="49"/>
      <c r="K54" s="46"/>
      <c r="L54" s="160"/>
      <c r="M54" s="165"/>
      <c r="N54" s="146"/>
    </row>
    <row r="55" spans="1:14" ht="16.5" thickBot="1">
      <c r="A55" s="187"/>
      <c r="B55" s="179"/>
      <c r="C55" s="185"/>
      <c r="D55" s="6" t="s">
        <v>8</v>
      </c>
      <c r="E55" s="6"/>
      <c r="F55" s="6"/>
      <c r="G55" s="17">
        <f>SUM(G51:G54)</f>
        <v>1.1499999999999999</v>
      </c>
      <c r="H55" s="18"/>
      <c r="I55" s="18"/>
      <c r="J55" s="18"/>
      <c r="K55" s="18"/>
      <c r="L55" s="161"/>
      <c r="M55" s="165"/>
      <c r="N55" s="147"/>
    </row>
    <row r="56" spans="1:14" ht="16.5" thickBot="1">
      <c r="A56" s="186" t="s">
        <v>291</v>
      </c>
      <c r="B56" s="177" t="s">
        <v>206</v>
      </c>
      <c r="C56" s="172"/>
      <c r="D56" s="2" t="s">
        <v>4</v>
      </c>
      <c r="E56" s="2"/>
      <c r="F56" s="2"/>
      <c r="G56" s="15">
        <v>0.7</v>
      </c>
      <c r="H56" s="17">
        <v>0.7</v>
      </c>
      <c r="I56" s="16">
        <v>0.7</v>
      </c>
      <c r="J56" s="11" t="s">
        <v>50</v>
      </c>
      <c r="K56" s="15" t="s">
        <v>50</v>
      </c>
      <c r="L56" s="160"/>
      <c r="M56" s="165"/>
      <c r="N56" s="145" t="s">
        <v>49</v>
      </c>
    </row>
    <row r="57" spans="1:14" ht="16.5" thickBot="1">
      <c r="A57" s="168"/>
      <c r="B57" s="178"/>
      <c r="C57" s="173"/>
      <c r="D57" s="7" t="s">
        <v>5</v>
      </c>
      <c r="E57" s="4"/>
      <c r="F57" s="4"/>
      <c r="G57" s="46"/>
      <c r="H57" s="47"/>
      <c r="I57" s="48"/>
      <c r="J57" s="49"/>
      <c r="K57" s="46"/>
      <c r="L57" s="160"/>
      <c r="M57" s="165"/>
      <c r="N57" s="146"/>
    </row>
    <row r="58" spans="1:14" ht="16.5" thickBot="1">
      <c r="A58" s="168"/>
      <c r="B58" s="178"/>
      <c r="C58" s="173"/>
      <c r="D58" s="7" t="s">
        <v>6</v>
      </c>
      <c r="E58" s="4"/>
      <c r="F58" s="4"/>
      <c r="G58" s="46"/>
      <c r="H58" s="47"/>
      <c r="I58" s="48"/>
      <c r="J58" s="49"/>
      <c r="K58" s="46"/>
      <c r="L58" s="160"/>
      <c r="M58" s="165"/>
      <c r="N58" s="146"/>
    </row>
    <row r="59" spans="1:14" ht="16.5" thickBot="1">
      <c r="A59" s="168"/>
      <c r="B59" s="178"/>
      <c r="C59" s="173"/>
      <c r="D59" s="7" t="s">
        <v>7</v>
      </c>
      <c r="E59" s="4"/>
      <c r="F59" s="4"/>
      <c r="G59" s="46"/>
      <c r="H59" s="47"/>
      <c r="I59" s="48"/>
      <c r="J59" s="49"/>
      <c r="K59" s="46"/>
      <c r="L59" s="160"/>
      <c r="M59" s="165"/>
      <c r="N59" s="146"/>
    </row>
    <row r="60" spans="1:14" ht="16.5" thickBot="1">
      <c r="A60" s="187"/>
      <c r="B60" s="179"/>
      <c r="C60" s="185"/>
      <c r="D60" s="6" t="s">
        <v>8</v>
      </c>
      <c r="E60" s="6"/>
      <c r="F60" s="6"/>
      <c r="G60" s="17">
        <f>SUM(G56:G59)</f>
        <v>0.7</v>
      </c>
      <c r="H60" s="17">
        <f t="shared" ref="H60:I60" si="9">SUM(H56:H59)</f>
        <v>0.7</v>
      </c>
      <c r="I60" s="17">
        <f t="shared" si="9"/>
        <v>0.7</v>
      </c>
      <c r="J60" s="18"/>
      <c r="K60" s="18"/>
      <c r="L60" s="161"/>
      <c r="M60" s="165"/>
      <c r="N60" s="147"/>
    </row>
    <row r="61" spans="1:14" ht="16.5" thickBot="1">
      <c r="A61" s="167" t="s">
        <v>292</v>
      </c>
      <c r="B61" s="167" t="s">
        <v>303</v>
      </c>
      <c r="C61" s="157"/>
      <c r="D61" s="2" t="s">
        <v>4</v>
      </c>
      <c r="E61" s="7"/>
      <c r="F61" s="7"/>
      <c r="G61" s="15"/>
      <c r="H61" s="17"/>
      <c r="I61" s="16"/>
      <c r="J61" s="11"/>
      <c r="K61" s="15"/>
      <c r="L61" s="160"/>
      <c r="M61" s="165"/>
      <c r="N61" s="145" t="s">
        <v>131</v>
      </c>
    </row>
    <row r="62" spans="1:14" ht="16.5" thickBot="1">
      <c r="A62" s="168"/>
      <c r="B62" s="168"/>
      <c r="C62" s="158"/>
      <c r="D62" s="7" t="s">
        <v>5</v>
      </c>
      <c r="E62" s="7"/>
      <c r="F62" s="7"/>
      <c r="G62" s="46"/>
      <c r="H62" s="47"/>
      <c r="I62" s="48"/>
      <c r="J62" s="49"/>
      <c r="K62" s="46"/>
      <c r="L62" s="160"/>
      <c r="M62" s="165"/>
      <c r="N62" s="146"/>
    </row>
    <row r="63" spans="1:14" ht="16.5" thickBot="1">
      <c r="A63" s="168"/>
      <c r="B63" s="168"/>
      <c r="C63" s="158"/>
      <c r="D63" s="7" t="s">
        <v>6</v>
      </c>
      <c r="E63" s="7"/>
      <c r="F63" s="7"/>
      <c r="G63" s="46"/>
      <c r="H63" s="47"/>
      <c r="I63" s="48"/>
      <c r="J63" s="49"/>
      <c r="K63" s="46"/>
      <c r="L63" s="160"/>
      <c r="M63" s="165"/>
      <c r="N63" s="146"/>
    </row>
    <row r="64" spans="1:14" ht="16.5" thickBot="1">
      <c r="A64" s="168"/>
      <c r="B64" s="168"/>
      <c r="C64" s="158"/>
      <c r="D64" s="7" t="s">
        <v>7</v>
      </c>
      <c r="E64" s="7"/>
      <c r="F64" s="7"/>
      <c r="G64" s="15">
        <v>2.67</v>
      </c>
      <c r="H64" s="17">
        <v>11</v>
      </c>
      <c r="I64" s="16">
        <v>11.5</v>
      </c>
      <c r="J64" s="11">
        <v>9</v>
      </c>
      <c r="K64" s="15">
        <v>5</v>
      </c>
      <c r="L64" s="160"/>
      <c r="M64" s="165"/>
      <c r="N64" s="146"/>
    </row>
    <row r="65" spans="1:14" ht="16.5" thickBot="1">
      <c r="A65" s="187"/>
      <c r="B65" s="187"/>
      <c r="C65" s="159"/>
      <c r="D65" s="6" t="s">
        <v>8</v>
      </c>
      <c r="E65" s="7"/>
      <c r="F65" s="7"/>
      <c r="G65" s="17">
        <f>SUM(G61:G64)</f>
        <v>2.67</v>
      </c>
      <c r="H65" s="17">
        <f t="shared" ref="H65:K65" si="10">SUM(H61:H64)</f>
        <v>11</v>
      </c>
      <c r="I65" s="17">
        <f t="shared" si="10"/>
        <v>11.5</v>
      </c>
      <c r="J65" s="17">
        <f t="shared" si="10"/>
        <v>9</v>
      </c>
      <c r="K65" s="17">
        <f t="shared" si="10"/>
        <v>5</v>
      </c>
      <c r="L65" s="161"/>
      <c r="M65" s="166"/>
      <c r="N65" s="147"/>
    </row>
    <row r="66" spans="1:14" ht="16.5" thickBot="1">
      <c r="A66" s="167"/>
      <c r="B66" s="172" t="s">
        <v>28</v>
      </c>
      <c r="C66" s="172"/>
      <c r="D66" s="7" t="s">
        <v>4</v>
      </c>
      <c r="E66" s="7"/>
      <c r="F66" s="7"/>
      <c r="G66" s="15">
        <f>SUM(G23,G31,G61,)</f>
        <v>11.881</v>
      </c>
      <c r="H66" s="17">
        <f t="shared" ref="G66:K69" si="11">SUM(H23,H31,H61,)</f>
        <v>12.962999999999999</v>
      </c>
      <c r="I66" s="16">
        <f t="shared" si="11"/>
        <v>9.7149999999999999</v>
      </c>
      <c r="J66" s="11">
        <f t="shared" si="11"/>
        <v>10.845000000000001</v>
      </c>
      <c r="K66" s="15">
        <f t="shared" si="11"/>
        <v>10.87</v>
      </c>
      <c r="L66" s="150"/>
      <c r="M66" s="165"/>
      <c r="N66" s="172"/>
    </row>
    <row r="67" spans="1:14" ht="16.5" thickBot="1">
      <c r="A67" s="168"/>
      <c r="B67" s="173"/>
      <c r="C67" s="173"/>
      <c r="D67" s="7" t="s">
        <v>5</v>
      </c>
      <c r="E67" s="7"/>
      <c r="F67" s="7"/>
      <c r="G67" s="15">
        <f t="shared" si="11"/>
        <v>0.65</v>
      </c>
      <c r="H67" s="17">
        <f t="shared" si="11"/>
        <v>0.72</v>
      </c>
      <c r="I67" s="16">
        <f t="shared" si="11"/>
        <v>0.79</v>
      </c>
      <c r="J67" s="11">
        <f t="shared" si="11"/>
        <v>0.86</v>
      </c>
      <c r="K67" s="15">
        <f t="shared" si="11"/>
        <v>0.93</v>
      </c>
      <c r="L67" s="150"/>
      <c r="M67" s="165"/>
      <c r="N67" s="173"/>
    </row>
    <row r="68" spans="1:14" ht="16.5" thickBot="1">
      <c r="A68" s="168"/>
      <c r="B68" s="173"/>
      <c r="C68" s="173"/>
      <c r="D68" s="7" t="s">
        <v>6</v>
      </c>
      <c r="E68" s="7"/>
      <c r="F68" s="7"/>
      <c r="G68" s="15">
        <f t="shared" si="11"/>
        <v>0</v>
      </c>
      <c r="H68" s="17">
        <f t="shared" si="11"/>
        <v>0</v>
      </c>
      <c r="I68" s="16">
        <f t="shared" si="11"/>
        <v>0</v>
      </c>
      <c r="J68" s="11">
        <f t="shared" si="11"/>
        <v>0</v>
      </c>
      <c r="K68" s="15">
        <f t="shared" si="11"/>
        <v>0</v>
      </c>
      <c r="L68" s="150"/>
      <c r="M68" s="165"/>
      <c r="N68" s="173"/>
    </row>
    <row r="69" spans="1:14" ht="16.5" thickBot="1">
      <c r="A69" s="168"/>
      <c r="B69" s="173"/>
      <c r="C69" s="173"/>
      <c r="D69" s="7" t="s">
        <v>7</v>
      </c>
      <c r="E69" s="7"/>
      <c r="F69" s="7"/>
      <c r="G69" s="15">
        <f t="shared" si="11"/>
        <v>2.67</v>
      </c>
      <c r="H69" s="17">
        <f t="shared" si="11"/>
        <v>11</v>
      </c>
      <c r="I69" s="16">
        <f t="shared" si="11"/>
        <v>11.5</v>
      </c>
      <c r="J69" s="11">
        <f t="shared" si="11"/>
        <v>9</v>
      </c>
      <c r="K69" s="15">
        <f t="shared" si="11"/>
        <v>5</v>
      </c>
      <c r="L69" s="150"/>
      <c r="M69" s="165"/>
      <c r="N69" s="173"/>
    </row>
    <row r="70" spans="1:14" ht="16.5" thickBot="1">
      <c r="A70" s="187"/>
      <c r="B70" s="185"/>
      <c r="C70" s="185"/>
      <c r="D70" s="7" t="s">
        <v>8</v>
      </c>
      <c r="E70" s="7"/>
      <c r="F70" s="7"/>
      <c r="G70" s="12">
        <f t="shared" ref="G70:K70" si="12">SUM(G66:G69)</f>
        <v>15.201000000000001</v>
      </c>
      <c r="H70" s="12">
        <f t="shared" si="12"/>
        <v>24.683</v>
      </c>
      <c r="I70" s="12">
        <f t="shared" si="12"/>
        <v>22.004999999999999</v>
      </c>
      <c r="J70" s="12">
        <f t="shared" si="12"/>
        <v>20.704999999999998</v>
      </c>
      <c r="K70" s="12">
        <f t="shared" si="12"/>
        <v>16.799999999999997</v>
      </c>
      <c r="L70" s="151"/>
      <c r="M70" s="166"/>
      <c r="N70" s="185"/>
    </row>
    <row r="71" spans="1:14" ht="16.5" thickBot="1">
      <c r="A71" s="216" t="s">
        <v>12</v>
      </c>
      <c r="B71" s="217"/>
      <c r="C71" s="217"/>
      <c r="D71" s="217"/>
      <c r="E71" s="217"/>
      <c r="F71" s="217"/>
      <c r="G71" s="217"/>
      <c r="H71" s="218"/>
      <c r="I71" s="218"/>
      <c r="J71" s="218"/>
      <c r="K71" s="218"/>
      <c r="L71" s="218"/>
      <c r="M71" s="218"/>
      <c r="N71" s="219"/>
    </row>
    <row r="72" spans="1:14" ht="15.75" customHeight="1" thickBot="1">
      <c r="A72" s="167" t="s">
        <v>32</v>
      </c>
      <c r="B72" s="167" t="s">
        <v>112</v>
      </c>
      <c r="C72" s="172"/>
      <c r="D72" s="50" t="s">
        <v>4</v>
      </c>
      <c r="E72" s="50"/>
      <c r="F72" s="50"/>
      <c r="G72" s="51">
        <v>910.19</v>
      </c>
      <c r="H72" s="51">
        <v>891.31</v>
      </c>
      <c r="I72" s="51">
        <v>932.17</v>
      </c>
      <c r="J72" s="85">
        <f>I72*1.05</f>
        <v>978.77850000000001</v>
      </c>
      <c r="K72" s="85">
        <f>J72*1.05</f>
        <v>1027.717425</v>
      </c>
      <c r="L72" s="70" t="s">
        <v>14</v>
      </c>
      <c r="M72" s="117">
        <v>2992</v>
      </c>
      <c r="N72" s="157" t="s">
        <v>260</v>
      </c>
    </row>
    <row r="73" spans="1:14" ht="15.75" customHeight="1" thickBot="1">
      <c r="A73" s="168"/>
      <c r="B73" s="168"/>
      <c r="C73" s="173"/>
      <c r="D73" s="50" t="s">
        <v>5</v>
      </c>
      <c r="E73" s="50"/>
      <c r="F73" s="50"/>
      <c r="G73" s="51">
        <v>2149.25</v>
      </c>
      <c r="H73" s="51">
        <v>2294.6</v>
      </c>
      <c r="I73" s="51">
        <v>2394.96</v>
      </c>
      <c r="J73" s="85">
        <v>2500</v>
      </c>
      <c r="K73" s="85">
        <f>J73*1.04</f>
        <v>2600</v>
      </c>
      <c r="L73" s="71" t="s">
        <v>15</v>
      </c>
      <c r="M73" s="118"/>
      <c r="N73" s="158"/>
    </row>
    <row r="74" spans="1:14" ht="15.75" customHeight="1" thickBot="1">
      <c r="A74" s="168"/>
      <c r="B74" s="168"/>
      <c r="C74" s="173"/>
      <c r="D74" s="50" t="s">
        <v>6</v>
      </c>
      <c r="E74" s="50"/>
      <c r="F74" s="50"/>
      <c r="G74" s="51">
        <v>77.87</v>
      </c>
      <c r="H74" s="51">
        <v>366.99</v>
      </c>
      <c r="I74" s="51">
        <v>366.99</v>
      </c>
      <c r="J74" s="85">
        <f>I74*1.1</f>
        <v>403.68900000000002</v>
      </c>
      <c r="K74" s="85">
        <f>J74*1.1</f>
        <v>444.05790000000007</v>
      </c>
      <c r="L74" s="71" t="s">
        <v>16</v>
      </c>
      <c r="M74" s="118">
        <v>2267</v>
      </c>
      <c r="N74" s="158"/>
    </row>
    <row r="75" spans="1:14" ht="15" customHeight="1" thickBot="1">
      <c r="A75" s="168"/>
      <c r="B75" s="168"/>
      <c r="C75" s="173"/>
      <c r="D75" s="50" t="s">
        <v>7</v>
      </c>
      <c r="E75" s="50"/>
      <c r="F75" s="50"/>
      <c r="G75" s="51"/>
      <c r="H75" s="51"/>
      <c r="I75" s="51"/>
      <c r="J75" s="85"/>
      <c r="K75" s="85"/>
      <c r="L75" s="71" t="s">
        <v>17</v>
      </c>
      <c r="M75" s="118">
        <v>725</v>
      </c>
      <c r="N75" s="158"/>
    </row>
    <row r="76" spans="1:14" ht="15.75" customHeight="1" thickBot="1">
      <c r="A76" s="168"/>
      <c r="B76" s="168"/>
      <c r="C76" s="173"/>
      <c r="D76" s="50" t="s">
        <v>8</v>
      </c>
      <c r="E76" s="52"/>
      <c r="F76" s="52"/>
      <c r="G76" s="51">
        <f>SUM(G72:G75)</f>
        <v>3137.31</v>
      </c>
      <c r="H76" s="51">
        <f t="shared" ref="H76:K76" si="13">SUM(H72:H75)</f>
        <v>3552.8999999999996</v>
      </c>
      <c r="I76" s="51">
        <f t="shared" si="13"/>
        <v>3694.12</v>
      </c>
      <c r="J76" s="51">
        <f t="shared" si="13"/>
        <v>3882.4674999999997</v>
      </c>
      <c r="K76" s="51">
        <f t="shared" si="13"/>
        <v>4071.7753250000001</v>
      </c>
      <c r="L76" s="71" t="s">
        <v>18</v>
      </c>
      <c r="M76" s="118">
        <v>0</v>
      </c>
      <c r="N76" s="159"/>
    </row>
    <row r="77" spans="1:14" ht="15.75" customHeight="1" thickBot="1">
      <c r="A77" s="167" t="s">
        <v>97</v>
      </c>
      <c r="B77" s="199" t="s">
        <v>234</v>
      </c>
      <c r="C77" s="162">
        <f>H81+J81+K81</f>
        <v>912.25</v>
      </c>
      <c r="D77" s="21" t="s">
        <v>4</v>
      </c>
      <c r="E77" s="52"/>
      <c r="F77" s="52"/>
      <c r="G77" s="51"/>
      <c r="H77" s="51">
        <v>12</v>
      </c>
      <c r="I77" s="51"/>
      <c r="J77" s="51">
        <v>22.3</v>
      </c>
      <c r="K77" s="51">
        <v>22.75</v>
      </c>
      <c r="L77" s="178" t="s">
        <v>19</v>
      </c>
      <c r="M77" s="220">
        <v>67</v>
      </c>
      <c r="N77" s="197" t="s">
        <v>43</v>
      </c>
    </row>
    <row r="78" spans="1:14" ht="15.75" customHeight="1" thickBot="1">
      <c r="A78" s="168"/>
      <c r="B78" s="200"/>
      <c r="C78" s="188"/>
      <c r="D78" s="21" t="s">
        <v>5</v>
      </c>
      <c r="E78" s="52"/>
      <c r="F78" s="52"/>
      <c r="G78" s="51"/>
      <c r="H78" s="51"/>
      <c r="I78" s="51"/>
      <c r="J78" s="51">
        <v>123</v>
      </c>
      <c r="K78" s="51">
        <v>125.3</v>
      </c>
      <c r="L78" s="178"/>
      <c r="M78" s="221"/>
      <c r="N78" s="198"/>
    </row>
    <row r="79" spans="1:14" ht="15.75" customHeight="1" thickBot="1">
      <c r="A79" s="168"/>
      <c r="B79" s="200"/>
      <c r="C79" s="188"/>
      <c r="D79" s="21" t="s">
        <v>6</v>
      </c>
      <c r="E79" s="52"/>
      <c r="F79" s="52"/>
      <c r="G79" s="51"/>
      <c r="H79" s="51"/>
      <c r="I79" s="51"/>
      <c r="J79" s="51">
        <v>300</v>
      </c>
      <c r="K79" s="51">
        <v>306.89999999999998</v>
      </c>
      <c r="L79" s="178"/>
      <c r="M79" s="221"/>
      <c r="N79" s="198"/>
    </row>
    <row r="80" spans="1:14" ht="15.75" customHeight="1" thickBot="1">
      <c r="A80" s="168"/>
      <c r="B80" s="200"/>
      <c r="C80" s="188"/>
      <c r="D80" s="21" t="s">
        <v>7</v>
      </c>
      <c r="E80" s="52"/>
      <c r="F80" s="52"/>
      <c r="G80" s="51"/>
      <c r="H80" s="51"/>
      <c r="I80" s="51"/>
      <c r="J80" s="51"/>
      <c r="K80" s="51"/>
      <c r="L80" s="178"/>
      <c r="M80" s="221"/>
      <c r="N80" s="198"/>
    </row>
    <row r="81" spans="1:14" ht="15.75" customHeight="1" thickBot="1">
      <c r="A81" s="168"/>
      <c r="B81" s="200"/>
      <c r="C81" s="188"/>
      <c r="D81" s="21" t="s">
        <v>8</v>
      </c>
      <c r="E81" s="52"/>
      <c r="F81" s="52"/>
      <c r="G81" s="51"/>
      <c r="H81" s="51">
        <v>12</v>
      </c>
      <c r="I81" s="51"/>
      <c r="J81" s="51">
        <f>J77+J78+J79</f>
        <v>445.3</v>
      </c>
      <c r="K81" s="51">
        <f>K77+K78+K79</f>
        <v>454.95</v>
      </c>
      <c r="L81" s="178"/>
      <c r="M81" s="222"/>
      <c r="N81" s="183"/>
    </row>
    <row r="82" spans="1:14" ht="15.75" customHeight="1" thickBot="1">
      <c r="A82" s="167" t="s">
        <v>98</v>
      </c>
      <c r="B82" s="255" t="s">
        <v>317</v>
      </c>
      <c r="C82" s="189">
        <v>203.59</v>
      </c>
      <c r="D82" s="21" t="s">
        <v>4</v>
      </c>
      <c r="E82" s="52"/>
      <c r="F82" s="52"/>
      <c r="G82" s="51">
        <v>2.2000000000000002</v>
      </c>
      <c r="H82" s="51"/>
      <c r="I82" s="51"/>
      <c r="J82" s="51"/>
      <c r="K82" s="51"/>
      <c r="L82" s="149"/>
      <c r="M82" s="174"/>
      <c r="N82" s="197" t="s">
        <v>43</v>
      </c>
    </row>
    <row r="83" spans="1:14" ht="15.75" customHeight="1" thickBot="1">
      <c r="A83" s="168"/>
      <c r="B83" s="256"/>
      <c r="C83" s="188"/>
      <c r="D83" s="21" t="s">
        <v>5</v>
      </c>
      <c r="E83" s="52"/>
      <c r="F83" s="52"/>
      <c r="G83" s="51">
        <v>3.4169999999999998</v>
      </c>
      <c r="H83" s="51"/>
      <c r="I83" s="51"/>
      <c r="J83" s="51"/>
      <c r="K83" s="51"/>
      <c r="L83" s="150"/>
      <c r="M83" s="174"/>
      <c r="N83" s="198"/>
    </row>
    <row r="84" spans="1:14" ht="15.75" customHeight="1" thickBot="1">
      <c r="A84" s="168"/>
      <c r="B84" s="256"/>
      <c r="C84" s="188"/>
      <c r="D84" s="21" t="s">
        <v>6</v>
      </c>
      <c r="E84" s="52"/>
      <c r="F84" s="52"/>
      <c r="G84" s="51">
        <v>96.492000000000004</v>
      </c>
      <c r="H84" s="51"/>
      <c r="I84" s="51"/>
      <c r="J84" s="51"/>
      <c r="K84" s="51"/>
      <c r="L84" s="150"/>
      <c r="M84" s="174"/>
      <c r="N84" s="198"/>
    </row>
    <row r="85" spans="1:14" ht="15.75" customHeight="1" thickBot="1">
      <c r="A85" s="168"/>
      <c r="B85" s="256"/>
      <c r="C85" s="188"/>
      <c r="D85" s="21" t="s">
        <v>7</v>
      </c>
      <c r="E85" s="52"/>
      <c r="F85" s="52"/>
      <c r="G85" s="51"/>
      <c r="H85" s="51"/>
      <c r="I85" s="51"/>
      <c r="J85" s="51"/>
      <c r="K85" s="51"/>
      <c r="L85" s="150"/>
      <c r="M85" s="174"/>
      <c r="N85" s="198"/>
    </row>
    <row r="86" spans="1:14" ht="15.75" customHeight="1" thickBot="1">
      <c r="A86" s="168"/>
      <c r="B86" s="257"/>
      <c r="C86" s="188"/>
      <c r="D86" s="21" t="s">
        <v>8</v>
      </c>
      <c r="E86" s="52"/>
      <c r="F86" s="52"/>
      <c r="G86" s="51">
        <f>G82+G83+G84</f>
        <v>102.10900000000001</v>
      </c>
      <c r="H86" s="51"/>
      <c r="I86" s="51"/>
      <c r="J86" s="51"/>
      <c r="K86" s="51"/>
      <c r="L86" s="151"/>
      <c r="M86" s="207"/>
      <c r="N86" s="183"/>
    </row>
    <row r="87" spans="1:14" ht="15.75" customHeight="1" thickBot="1">
      <c r="A87" s="167" t="s">
        <v>231</v>
      </c>
      <c r="B87" s="199" t="s">
        <v>318</v>
      </c>
      <c r="C87" s="189">
        <v>32.82</v>
      </c>
      <c r="D87" s="21" t="s">
        <v>4</v>
      </c>
      <c r="E87" s="52"/>
      <c r="F87" s="52"/>
      <c r="G87" s="51">
        <v>0.83658399999999999</v>
      </c>
      <c r="H87" s="51"/>
      <c r="I87" s="51"/>
      <c r="J87" s="51"/>
      <c r="K87" s="51"/>
      <c r="L87" s="149"/>
      <c r="M87" s="174"/>
      <c r="N87" s="197" t="s">
        <v>43</v>
      </c>
    </row>
    <row r="88" spans="1:14" ht="15.75" customHeight="1" thickBot="1">
      <c r="A88" s="168"/>
      <c r="B88" s="205"/>
      <c r="C88" s="188"/>
      <c r="D88" s="21" t="s">
        <v>5</v>
      </c>
      <c r="E88" s="52"/>
      <c r="F88" s="52"/>
      <c r="G88" s="51">
        <v>2.7429999999999999</v>
      </c>
      <c r="H88" s="51"/>
      <c r="I88" s="51"/>
      <c r="J88" s="51"/>
      <c r="K88" s="51"/>
      <c r="L88" s="150"/>
      <c r="M88" s="174"/>
      <c r="N88" s="198"/>
    </row>
    <row r="89" spans="1:14" ht="15.75" customHeight="1" thickBot="1">
      <c r="A89" s="168"/>
      <c r="B89" s="205"/>
      <c r="C89" s="188"/>
      <c r="D89" s="21" t="s">
        <v>6</v>
      </c>
      <c r="E89" s="52"/>
      <c r="F89" s="52"/>
      <c r="G89" s="51">
        <v>13.151630000000001</v>
      </c>
      <c r="H89" s="51"/>
      <c r="I89" s="51"/>
      <c r="J89" s="51"/>
      <c r="K89" s="51"/>
      <c r="L89" s="150"/>
      <c r="M89" s="174"/>
      <c r="N89" s="198"/>
    </row>
    <row r="90" spans="1:14" ht="15.75" customHeight="1" thickBot="1">
      <c r="A90" s="168"/>
      <c r="B90" s="205"/>
      <c r="C90" s="188"/>
      <c r="D90" s="21" t="s">
        <v>7</v>
      </c>
      <c r="E90" s="52"/>
      <c r="F90" s="52"/>
      <c r="G90" s="51"/>
      <c r="H90" s="51"/>
      <c r="I90" s="51"/>
      <c r="J90" s="51"/>
      <c r="K90" s="51"/>
      <c r="L90" s="150"/>
      <c r="M90" s="174"/>
      <c r="N90" s="198"/>
    </row>
    <row r="91" spans="1:14" ht="15.75" customHeight="1" thickBot="1">
      <c r="A91" s="168"/>
      <c r="B91" s="206"/>
      <c r="C91" s="188"/>
      <c r="D91" s="21" t="s">
        <v>8</v>
      </c>
      <c r="E91" s="52"/>
      <c r="F91" s="52"/>
      <c r="G91" s="51">
        <f>G87+G88+G89</f>
        <v>16.731214000000001</v>
      </c>
      <c r="H91" s="51"/>
      <c r="I91" s="51"/>
      <c r="J91" s="51"/>
      <c r="K91" s="51"/>
      <c r="L91" s="151"/>
      <c r="M91" s="207"/>
      <c r="N91" s="183"/>
    </row>
    <row r="92" spans="1:14" ht="15.75" customHeight="1" thickBot="1">
      <c r="A92" s="167" t="s">
        <v>232</v>
      </c>
      <c r="B92" s="199" t="s">
        <v>319</v>
      </c>
      <c r="C92" s="162">
        <v>180</v>
      </c>
      <c r="D92" s="21" t="s">
        <v>4</v>
      </c>
      <c r="E92" s="52"/>
      <c r="F92" s="52"/>
      <c r="G92" s="51"/>
      <c r="H92" s="51"/>
      <c r="I92" s="51"/>
      <c r="J92" s="51">
        <v>10</v>
      </c>
      <c r="K92" s="51"/>
      <c r="L92" s="149"/>
      <c r="M92" s="174"/>
      <c r="N92" s="197" t="s">
        <v>43</v>
      </c>
    </row>
    <row r="93" spans="1:14" ht="15.75" customHeight="1" thickBot="1">
      <c r="A93" s="168"/>
      <c r="B93" s="205"/>
      <c r="C93" s="163"/>
      <c r="D93" s="21" t="s">
        <v>5</v>
      </c>
      <c r="E93" s="52"/>
      <c r="F93" s="52"/>
      <c r="G93" s="51"/>
      <c r="H93" s="51"/>
      <c r="I93" s="51"/>
      <c r="J93" s="51"/>
      <c r="K93" s="51"/>
      <c r="L93" s="150"/>
      <c r="M93" s="174"/>
      <c r="N93" s="198"/>
    </row>
    <row r="94" spans="1:14" ht="15.75" customHeight="1" thickBot="1">
      <c r="A94" s="168"/>
      <c r="B94" s="205"/>
      <c r="C94" s="163"/>
      <c r="D94" s="21" t="s">
        <v>6</v>
      </c>
      <c r="E94" s="52"/>
      <c r="F94" s="52"/>
      <c r="G94" s="51"/>
      <c r="H94" s="51"/>
      <c r="I94" s="51"/>
      <c r="J94" s="51"/>
      <c r="K94" s="51"/>
      <c r="L94" s="150"/>
      <c r="M94" s="174"/>
      <c r="N94" s="198"/>
    </row>
    <row r="95" spans="1:14" ht="15.75" customHeight="1" thickBot="1">
      <c r="A95" s="168"/>
      <c r="B95" s="205"/>
      <c r="C95" s="163"/>
      <c r="D95" s="21" t="s">
        <v>7</v>
      </c>
      <c r="E95" s="52"/>
      <c r="F95" s="52"/>
      <c r="G95" s="51"/>
      <c r="H95" s="51"/>
      <c r="I95" s="51"/>
      <c r="J95" s="51"/>
      <c r="K95" s="51"/>
      <c r="L95" s="150"/>
      <c r="M95" s="174"/>
      <c r="N95" s="198"/>
    </row>
    <row r="96" spans="1:14" ht="15.75" customHeight="1" thickBot="1">
      <c r="A96" s="168"/>
      <c r="B96" s="206"/>
      <c r="C96" s="163"/>
      <c r="D96" s="21" t="s">
        <v>8</v>
      </c>
      <c r="E96" s="52"/>
      <c r="F96" s="52"/>
      <c r="G96" s="51"/>
      <c r="H96" s="51"/>
      <c r="I96" s="51"/>
      <c r="J96" s="51">
        <v>10</v>
      </c>
      <c r="K96" s="51"/>
      <c r="L96" s="151"/>
      <c r="M96" s="207"/>
      <c r="N96" s="183"/>
    </row>
    <row r="97" spans="1:14" ht="15.75" customHeight="1" thickBot="1">
      <c r="A97" s="167" t="s">
        <v>233</v>
      </c>
      <c r="B97" s="199" t="s">
        <v>320</v>
      </c>
      <c r="C97" s="162">
        <v>173.8</v>
      </c>
      <c r="D97" s="21" t="s">
        <v>4</v>
      </c>
      <c r="E97" s="52"/>
      <c r="F97" s="52"/>
      <c r="G97" s="51"/>
      <c r="H97" s="51"/>
      <c r="I97" s="51">
        <v>10</v>
      </c>
      <c r="J97" s="51"/>
      <c r="K97" s="51">
        <v>8.1999999999999993</v>
      </c>
      <c r="L97" s="149"/>
      <c r="M97" s="174"/>
      <c r="N97" s="197" t="s">
        <v>43</v>
      </c>
    </row>
    <row r="98" spans="1:14" ht="15.75" customHeight="1" thickBot="1">
      <c r="A98" s="168"/>
      <c r="B98" s="205"/>
      <c r="C98" s="163"/>
      <c r="D98" s="21" t="s">
        <v>5</v>
      </c>
      <c r="E98" s="52"/>
      <c r="F98" s="52"/>
      <c r="G98" s="51"/>
      <c r="H98" s="51"/>
      <c r="I98" s="51"/>
      <c r="J98" s="51"/>
      <c r="K98" s="51">
        <v>45.1</v>
      </c>
      <c r="L98" s="150"/>
      <c r="M98" s="174"/>
      <c r="N98" s="198"/>
    </row>
    <row r="99" spans="1:14" ht="15.75" customHeight="1" thickBot="1">
      <c r="A99" s="168"/>
      <c r="B99" s="205"/>
      <c r="C99" s="163"/>
      <c r="D99" s="21" t="s">
        <v>6</v>
      </c>
      <c r="E99" s="52"/>
      <c r="F99" s="52"/>
      <c r="G99" s="51"/>
      <c r="H99" s="51"/>
      <c r="I99" s="51"/>
      <c r="J99" s="51"/>
      <c r="K99" s="51">
        <v>110.5</v>
      </c>
      <c r="L99" s="150"/>
      <c r="M99" s="174"/>
      <c r="N99" s="198"/>
    </row>
    <row r="100" spans="1:14" ht="15.75" customHeight="1" thickBot="1">
      <c r="A100" s="168"/>
      <c r="B100" s="205"/>
      <c r="C100" s="163"/>
      <c r="D100" s="21" t="s">
        <v>7</v>
      </c>
      <c r="E100" s="52"/>
      <c r="F100" s="52"/>
      <c r="G100" s="51"/>
      <c r="H100" s="51"/>
      <c r="I100" s="51"/>
      <c r="J100" s="51"/>
      <c r="K100" s="51"/>
      <c r="L100" s="150"/>
      <c r="M100" s="174"/>
      <c r="N100" s="198"/>
    </row>
    <row r="101" spans="1:14" ht="15.75" customHeight="1" thickBot="1">
      <c r="A101" s="168"/>
      <c r="B101" s="205"/>
      <c r="C101" s="164"/>
      <c r="D101" s="21" t="s">
        <v>8</v>
      </c>
      <c r="E101" s="52"/>
      <c r="F101" s="52"/>
      <c r="G101" s="51"/>
      <c r="H101" s="51"/>
      <c r="I101" s="51">
        <v>10</v>
      </c>
      <c r="J101" s="51"/>
      <c r="K101" s="51">
        <f>K97+K98+K99</f>
        <v>163.80000000000001</v>
      </c>
      <c r="L101" s="151"/>
      <c r="M101" s="207"/>
      <c r="N101" s="183"/>
    </row>
    <row r="102" spans="1:14" ht="15.75" customHeight="1" thickBot="1">
      <c r="A102" s="167" t="s">
        <v>274</v>
      </c>
      <c r="B102" s="199" t="s">
        <v>273</v>
      </c>
      <c r="C102" s="172"/>
      <c r="D102" s="21" t="s">
        <v>4</v>
      </c>
      <c r="E102" s="52"/>
      <c r="F102" s="52"/>
      <c r="G102" s="51"/>
      <c r="H102" s="51"/>
      <c r="I102" s="51"/>
      <c r="J102" s="51"/>
      <c r="K102" s="51"/>
      <c r="L102" s="150"/>
      <c r="M102" s="174"/>
      <c r="N102" s="197"/>
    </row>
    <row r="103" spans="1:14" ht="15.75" customHeight="1" thickBot="1">
      <c r="A103" s="168"/>
      <c r="B103" s="205"/>
      <c r="C103" s="173"/>
      <c r="D103" s="21" t="s">
        <v>5</v>
      </c>
      <c r="E103" s="52"/>
      <c r="F103" s="52"/>
      <c r="G103" s="51"/>
      <c r="H103" s="51"/>
      <c r="I103" s="51"/>
      <c r="J103" s="51"/>
      <c r="K103" s="51"/>
      <c r="L103" s="150"/>
      <c r="M103" s="174"/>
      <c r="N103" s="198"/>
    </row>
    <row r="104" spans="1:14" ht="15.75" customHeight="1" thickBot="1">
      <c r="A104" s="168"/>
      <c r="B104" s="205"/>
      <c r="C104" s="173"/>
      <c r="D104" s="21" t="s">
        <v>6</v>
      </c>
      <c r="E104" s="52"/>
      <c r="F104" s="52"/>
      <c r="G104" s="51"/>
      <c r="H104" s="51"/>
      <c r="I104" s="51"/>
      <c r="J104" s="51"/>
      <c r="K104" s="51"/>
      <c r="L104" s="150"/>
      <c r="M104" s="174"/>
      <c r="N104" s="198"/>
    </row>
    <row r="105" spans="1:14" ht="15.75" customHeight="1" thickBot="1">
      <c r="A105" s="168"/>
      <c r="B105" s="205"/>
      <c r="C105" s="173"/>
      <c r="D105" s="21" t="s">
        <v>7</v>
      </c>
      <c r="E105" s="52"/>
      <c r="F105" s="52"/>
      <c r="G105" s="51"/>
      <c r="H105" s="51"/>
      <c r="I105" s="51"/>
      <c r="J105" s="51"/>
      <c r="K105" s="51"/>
      <c r="L105" s="150"/>
      <c r="M105" s="174"/>
      <c r="N105" s="198"/>
    </row>
    <row r="106" spans="1:14" ht="15.75" customHeight="1" thickBot="1">
      <c r="A106" s="168"/>
      <c r="B106" s="205"/>
      <c r="C106" s="173"/>
      <c r="D106" s="21" t="s">
        <v>8</v>
      </c>
      <c r="E106" s="52"/>
      <c r="F106" s="52"/>
      <c r="G106" s="51"/>
      <c r="H106" s="51"/>
      <c r="I106" s="51"/>
      <c r="J106" s="51"/>
      <c r="K106" s="51"/>
      <c r="L106" s="150"/>
      <c r="M106" s="174"/>
      <c r="N106" s="183"/>
    </row>
    <row r="107" spans="1:14" ht="16.5" customHeight="1" thickBot="1">
      <c r="A107" s="167" t="s">
        <v>33</v>
      </c>
      <c r="B107" s="167" t="s">
        <v>113</v>
      </c>
      <c r="C107" s="172"/>
      <c r="D107" s="21" t="s">
        <v>4</v>
      </c>
      <c r="E107" s="50"/>
      <c r="F107" s="50"/>
      <c r="G107" s="51">
        <v>351.99</v>
      </c>
      <c r="H107" s="53">
        <v>543.66999999999996</v>
      </c>
      <c r="I107" s="51">
        <v>511.67</v>
      </c>
      <c r="J107" s="51">
        <v>512.66999999999996</v>
      </c>
      <c r="K107" s="51">
        <v>524.66999999999996</v>
      </c>
      <c r="L107" s="244" t="s">
        <v>20</v>
      </c>
      <c r="M107" s="264">
        <v>0.5</v>
      </c>
      <c r="N107" s="145" t="s">
        <v>259</v>
      </c>
    </row>
    <row r="108" spans="1:14" ht="20.25" customHeight="1" thickBot="1">
      <c r="A108" s="168"/>
      <c r="B108" s="168"/>
      <c r="C108" s="173"/>
      <c r="D108" s="21" t="s">
        <v>5</v>
      </c>
      <c r="E108" s="8"/>
      <c r="F108" s="8"/>
      <c r="G108" s="15">
        <v>26.91</v>
      </c>
      <c r="H108" s="16">
        <v>0.99</v>
      </c>
      <c r="I108" s="16">
        <v>0.99</v>
      </c>
      <c r="J108" s="16"/>
      <c r="K108" s="15"/>
      <c r="L108" s="245"/>
      <c r="M108" s="265"/>
      <c r="N108" s="146"/>
    </row>
    <row r="109" spans="1:14" ht="15.75" customHeight="1" thickBot="1">
      <c r="A109" s="168"/>
      <c r="B109" s="168"/>
      <c r="C109" s="173"/>
      <c r="D109" s="21" t="s">
        <v>6</v>
      </c>
      <c r="E109" s="54"/>
      <c r="F109" s="54"/>
      <c r="G109" s="14">
        <v>95.22</v>
      </c>
      <c r="H109" s="19">
        <v>2.68</v>
      </c>
      <c r="I109" s="19">
        <v>2.68</v>
      </c>
      <c r="J109" s="19"/>
      <c r="K109" s="14"/>
      <c r="L109" s="245"/>
      <c r="M109" s="265"/>
      <c r="N109" s="146"/>
    </row>
    <row r="110" spans="1:14" ht="16.5" thickBot="1">
      <c r="A110" s="168"/>
      <c r="B110" s="168"/>
      <c r="C110" s="173"/>
      <c r="D110" s="21" t="s">
        <v>7</v>
      </c>
      <c r="E110" s="54"/>
      <c r="F110" s="54"/>
      <c r="G110" s="14"/>
      <c r="H110" s="19"/>
      <c r="I110" s="19"/>
      <c r="J110" s="19"/>
      <c r="K110" s="14"/>
      <c r="L110" s="245"/>
      <c r="M110" s="265"/>
      <c r="N110" s="146"/>
    </row>
    <row r="111" spans="1:14" ht="15" customHeight="1" thickBot="1">
      <c r="A111" s="168"/>
      <c r="B111" s="168"/>
      <c r="C111" s="173"/>
      <c r="D111" s="21" t="s">
        <v>8</v>
      </c>
      <c r="E111" s="54"/>
      <c r="F111" s="54"/>
      <c r="G111" s="14">
        <f t="shared" ref="G111:K111" si="14">SUM(G107:G110)</f>
        <v>474.12</v>
      </c>
      <c r="H111" s="17">
        <f t="shared" si="14"/>
        <v>547.33999999999992</v>
      </c>
      <c r="I111" s="16">
        <f t="shared" si="14"/>
        <v>515.33999999999992</v>
      </c>
      <c r="J111" s="11">
        <f t="shared" si="14"/>
        <v>512.66999999999996</v>
      </c>
      <c r="K111" s="14">
        <f t="shared" si="14"/>
        <v>524.66999999999996</v>
      </c>
      <c r="L111" s="245"/>
      <c r="M111" s="265"/>
      <c r="N111" s="146"/>
    </row>
    <row r="112" spans="1:14" ht="15" customHeight="1" thickBot="1">
      <c r="A112" s="167" t="s">
        <v>194</v>
      </c>
      <c r="B112" s="177" t="s">
        <v>198</v>
      </c>
      <c r="C112" s="189">
        <v>162.1</v>
      </c>
      <c r="D112" s="21" t="s">
        <v>4</v>
      </c>
      <c r="E112" s="50"/>
      <c r="F112" s="50"/>
      <c r="G112" s="51">
        <v>7.14</v>
      </c>
      <c r="H112" s="53"/>
      <c r="I112" s="51"/>
      <c r="J112" s="51"/>
      <c r="K112" s="51"/>
      <c r="L112" s="160"/>
      <c r="M112" s="165"/>
      <c r="N112" s="145" t="s">
        <v>43</v>
      </c>
    </row>
    <row r="113" spans="1:14" ht="15" customHeight="1" thickBot="1">
      <c r="A113" s="168"/>
      <c r="B113" s="178"/>
      <c r="C113" s="188"/>
      <c r="D113" s="21" t="s">
        <v>5</v>
      </c>
      <c r="E113" s="8"/>
      <c r="F113" s="8"/>
      <c r="G113" s="15">
        <v>25.03</v>
      </c>
      <c r="H113" s="16"/>
      <c r="I113" s="16"/>
      <c r="J113" s="16"/>
      <c r="K113" s="15"/>
      <c r="L113" s="160"/>
      <c r="M113" s="165"/>
      <c r="N113" s="146"/>
    </row>
    <row r="114" spans="1:14" ht="15" customHeight="1" thickBot="1">
      <c r="A114" s="168"/>
      <c r="B114" s="178"/>
      <c r="C114" s="188"/>
      <c r="D114" s="21" t="s">
        <v>6</v>
      </c>
      <c r="E114" s="54"/>
      <c r="F114" s="54"/>
      <c r="G114" s="14">
        <v>72.66</v>
      </c>
      <c r="H114" s="19"/>
      <c r="I114" s="19"/>
      <c r="J114" s="19"/>
      <c r="K114" s="14"/>
      <c r="L114" s="160"/>
      <c r="M114" s="165"/>
      <c r="N114" s="146"/>
    </row>
    <row r="115" spans="1:14" ht="15" customHeight="1" thickBot="1">
      <c r="A115" s="168"/>
      <c r="B115" s="178"/>
      <c r="C115" s="188"/>
      <c r="D115" s="21" t="s">
        <v>7</v>
      </c>
      <c r="E115" s="54"/>
      <c r="F115" s="54"/>
      <c r="G115" s="14"/>
      <c r="H115" s="19"/>
      <c r="I115" s="19"/>
      <c r="J115" s="19"/>
      <c r="K115" s="14"/>
      <c r="L115" s="160"/>
      <c r="M115" s="165"/>
      <c r="N115" s="146"/>
    </row>
    <row r="116" spans="1:14" ht="15" customHeight="1" thickBot="1">
      <c r="A116" s="168"/>
      <c r="B116" s="178"/>
      <c r="C116" s="190"/>
      <c r="D116" s="21" t="s">
        <v>8</v>
      </c>
      <c r="E116" s="54"/>
      <c r="F116" s="54"/>
      <c r="G116" s="14">
        <f>SUM(G112:G115)</f>
        <v>104.83</v>
      </c>
      <c r="H116" s="19"/>
      <c r="I116" s="19"/>
      <c r="J116" s="19"/>
      <c r="K116" s="14"/>
      <c r="L116" s="160"/>
      <c r="M116" s="165"/>
      <c r="N116" s="146"/>
    </row>
    <row r="117" spans="1:14" ht="15" customHeight="1" thickBot="1">
      <c r="A117" s="167" t="s">
        <v>99</v>
      </c>
      <c r="B117" s="177" t="s">
        <v>199</v>
      </c>
      <c r="C117" s="189">
        <v>25.5</v>
      </c>
      <c r="D117" s="21" t="s">
        <v>4</v>
      </c>
      <c r="E117" s="50"/>
      <c r="F117" s="50"/>
      <c r="G117" s="51">
        <v>4.67</v>
      </c>
      <c r="H117" s="53"/>
      <c r="I117" s="51"/>
      <c r="J117" s="51"/>
      <c r="K117" s="51"/>
      <c r="L117" s="266"/>
      <c r="M117" s="165"/>
      <c r="N117" s="145" t="s">
        <v>43</v>
      </c>
    </row>
    <row r="118" spans="1:14" ht="15" customHeight="1" thickBot="1">
      <c r="A118" s="168"/>
      <c r="B118" s="178"/>
      <c r="C118" s="188"/>
      <c r="D118" s="21" t="s">
        <v>5</v>
      </c>
      <c r="E118" s="8"/>
      <c r="F118" s="8"/>
      <c r="G118" s="15">
        <v>0.83</v>
      </c>
      <c r="H118" s="16"/>
      <c r="I118" s="16"/>
      <c r="J118" s="16"/>
      <c r="K118" s="15"/>
      <c r="L118" s="266"/>
      <c r="M118" s="165"/>
      <c r="N118" s="146"/>
    </row>
    <row r="119" spans="1:14" ht="15" customHeight="1" thickBot="1">
      <c r="A119" s="168"/>
      <c r="B119" s="178"/>
      <c r="C119" s="188"/>
      <c r="D119" s="21" t="s">
        <v>6</v>
      </c>
      <c r="E119" s="54"/>
      <c r="F119" s="54"/>
      <c r="G119" s="14">
        <v>20</v>
      </c>
      <c r="H119" s="19"/>
      <c r="I119" s="19"/>
      <c r="J119" s="19"/>
      <c r="K119" s="14"/>
      <c r="L119" s="266"/>
      <c r="M119" s="165"/>
      <c r="N119" s="146"/>
    </row>
    <row r="120" spans="1:14" ht="15" customHeight="1" thickBot="1">
      <c r="A120" s="168"/>
      <c r="B120" s="178"/>
      <c r="C120" s="188"/>
      <c r="D120" s="21" t="s">
        <v>7</v>
      </c>
      <c r="E120" s="54"/>
      <c r="F120" s="54"/>
      <c r="G120" s="14"/>
      <c r="H120" s="19"/>
      <c r="I120" s="19"/>
      <c r="J120" s="19"/>
      <c r="K120" s="14"/>
      <c r="L120" s="266"/>
      <c r="M120" s="165"/>
      <c r="N120" s="146"/>
    </row>
    <row r="121" spans="1:14" ht="15" customHeight="1" thickBot="1">
      <c r="A121" s="168"/>
      <c r="B121" s="178"/>
      <c r="C121" s="190"/>
      <c r="D121" s="21" t="s">
        <v>8</v>
      </c>
      <c r="E121" s="54"/>
      <c r="F121" s="54"/>
      <c r="G121" s="86">
        <f>SUM(G117:G120)</f>
        <v>25.5</v>
      </c>
      <c r="H121" s="19"/>
      <c r="I121" s="19"/>
      <c r="J121" s="19"/>
      <c r="K121" s="14"/>
      <c r="L121" s="266"/>
      <c r="M121" s="165"/>
      <c r="N121" s="146"/>
    </row>
    <row r="122" spans="1:14" ht="15" customHeight="1" thickBot="1">
      <c r="A122" s="167" t="s">
        <v>100</v>
      </c>
      <c r="B122" s="177" t="s">
        <v>220</v>
      </c>
      <c r="C122" s="270">
        <v>360</v>
      </c>
      <c r="D122" s="21" t="s">
        <v>4</v>
      </c>
      <c r="E122" s="50"/>
      <c r="F122" s="50"/>
      <c r="G122" s="16"/>
      <c r="H122" s="53">
        <v>9</v>
      </c>
      <c r="I122" s="51">
        <v>9</v>
      </c>
      <c r="J122" s="51"/>
      <c r="K122" s="51"/>
      <c r="L122" s="266"/>
      <c r="M122" s="165"/>
      <c r="N122" s="197" t="s">
        <v>43</v>
      </c>
    </row>
    <row r="123" spans="1:14" ht="15" customHeight="1" thickBot="1">
      <c r="A123" s="168"/>
      <c r="B123" s="178"/>
      <c r="C123" s="271"/>
      <c r="D123" s="21" t="s">
        <v>5</v>
      </c>
      <c r="E123" s="8"/>
      <c r="F123" s="8"/>
      <c r="G123" s="14"/>
      <c r="H123" s="16">
        <v>49.59</v>
      </c>
      <c r="I123" s="16">
        <v>49.59</v>
      </c>
      <c r="J123" s="16"/>
      <c r="K123" s="15"/>
      <c r="L123" s="266"/>
      <c r="M123" s="165"/>
      <c r="N123" s="198"/>
    </row>
    <row r="124" spans="1:14" ht="15" customHeight="1" thickBot="1">
      <c r="A124" s="168"/>
      <c r="B124" s="178"/>
      <c r="C124" s="271"/>
      <c r="D124" s="21" t="s">
        <v>6</v>
      </c>
      <c r="E124" s="54"/>
      <c r="F124" s="54"/>
      <c r="G124" s="14"/>
      <c r="H124" s="19">
        <v>121.41</v>
      </c>
      <c r="I124" s="19">
        <v>121.41</v>
      </c>
      <c r="J124" s="19"/>
      <c r="K124" s="14"/>
      <c r="L124" s="266"/>
      <c r="M124" s="165"/>
      <c r="N124" s="198"/>
    </row>
    <row r="125" spans="1:14" ht="15" customHeight="1" thickBot="1">
      <c r="A125" s="168"/>
      <c r="B125" s="178"/>
      <c r="C125" s="271"/>
      <c r="D125" s="21" t="s">
        <v>7</v>
      </c>
      <c r="E125" s="54"/>
      <c r="F125" s="54"/>
      <c r="G125" s="14"/>
      <c r="H125" s="19"/>
      <c r="I125" s="19"/>
      <c r="J125" s="19"/>
      <c r="K125" s="14"/>
      <c r="L125" s="266"/>
      <c r="M125" s="165"/>
      <c r="N125" s="198"/>
    </row>
    <row r="126" spans="1:14" ht="15" customHeight="1" thickBot="1">
      <c r="A126" s="168"/>
      <c r="B126" s="178"/>
      <c r="C126" s="272"/>
      <c r="D126" s="21" t="s">
        <v>8</v>
      </c>
      <c r="E126" s="54"/>
      <c r="F126" s="54"/>
      <c r="G126" s="14"/>
      <c r="H126" s="19">
        <f>SUM(H122:H125)</f>
        <v>180</v>
      </c>
      <c r="I126" s="19">
        <f>SUM(I122:I125)</f>
        <v>180</v>
      </c>
      <c r="J126" s="19"/>
      <c r="K126" s="14"/>
      <c r="L126" s="266"/>
      <c r="M126" s="165"/>
      <c r="N126" s="198"/>
    </row>
    <row r="127" spans="1:14" ht="15" customHeight="1" thickBot="1">
      <c r="A127" s="167" t="s">
        <v>195</v>
      </c>
      <c r="B127" s="177" t="s">
        <v>304</v>
      </c>
      <c r="C127" s="267">
        <v>588</v>
      </c>
      <c r="D127" s="21" t="s">
        <v>4</v>
      </c>
      <c r="E127" s="50"/>
      <c r="F127" s="50"/>
      <c r="G127" s="14">
        <v>8</v>
      </c>
      <c r="H127" s="53"/>
      <c r="I127" s="51"/>
      <c r="J127" s="51">
        <v>14.5</v>
      </c>
      <c r="K127" s="51">
        <v>14.5</v>
      </c>
      <c r="L127" s="266"/>
      <c r="M127" s="165"/>
      <c r="N127" s="197" t="s">
        <v>43</v>
      </c>
    </row>
    <row r="128" spans="1:14" ht="15" customHeight="1" thickBot="1">
      <c r="A128" s="168"/>
      <c r="B128" s="178"/>
      <c r="C128" s="268"/>
      <c r="D128" s="21" t="s">
        <v>5</v>
      </c>
      <c r="E128" s="8"/>
      <c r="F128" s="8"/>
      <c r="G128" s="14"/>
      <c r="H128" s="16"/>
      <c r="I128" s="16"/>
      <c r="J128" s="16">
        <v>79.900000000000006</v>
      </c>
      <c r="K128" s="15">
        <v>79.900000000000006</v>
      </c>
      <c r="L128" s="266"/>
      <c r="M128" s="165"/>
      <c r="N128" s="198"/>
    </row>
    <row r="129" spans="1:14" ht="15" customHeight="1" thickBot="1">
      <c r="A129" s="168"/>
      <c r="B129" s="178"/>
      <c r="C129" s="268"/>
      <c r="D129" s="21" t="s">
        <v>6</v>
      </c>
      <c r="E129" s="54"/>
      <c r="F129" s="54"/>
      <c r="G129" s="14"/>
      <c r="H129" s="19"/>
      <c r="I129" s="19"/>
      <c r="J129" s="19">
        <v>195.6</v>
      </c>
      <c r="K129" s="14">
        <v>195.6</v>
      </c>
      <c r="L129" s="266"/>
      <c r="M129" s="165"/>
      <c r="N129" s="198"/>
    </row>
    <row r="130" spans="1:14" ht="15" customHeight="1" thickBot="1">
      <c r="A130" s="168"/>
      <c r="B130" s="178"/>
      <c r="C130" s="268"/>
      <c r="D130" s="21" t="s">
        <v>7</v>
      </c>
      <c r="E130" s="54"/>
      <c r="F130" s="54"/>
      <c r="G130" s="14"/>
      <c r="H130" s="19"/>
      <c r="I130" s="19"/>
      <c r="J130" s="19"/>
      <c r="K130" s="14"/>
      <c r="L130" s="266"/>
      <c r="M130" s="165"/>
      <c r="N130" s="198"/>
    </row>
    <row r="131" spans="1:14" ht="15" customHeight="1" thickBot="1">
      <c r="A131" s="168"/>
      <c r="B131" s="178"/>
      <c r="C131" s="269"/>
      <c r="D131" s="21" t="s">
        <v>8</v>
      </c>
      <c r="E131" s="54"/>
      <c r="F131" s="54"/>
      <c r="G131" s="14">
        <f>SUM(G127:G130)</f>
        <v>8</v>
      </c>
      <c r="H131" s="17"/>
      <c r="I131" s="16"/>
      <c r="J131" s="11">
        <f t="shared" ref="J131:K131" si="15">SUM(J127:J130)</f>
        <v>290</v>
      </c>
      <c r="K131" s="14">
        <f t="shared" si="15"/>
        <v>290</v>
      </c>
      <c r="L131" s="266"/>
      <c r="M131" s="165"/>
      <c r="N131" s="198"/>
    </row>
    <row r="132" spans="1:14" ht="15" customHeight="1" thickBot="1">
      <c r="A132" s="167" t="s">
        <v>196</v>
      </c>
      <c r="B132" s="177" t="s">
        <v>200</v>
      </c>
      <c r="C132" s="172"/>
      <c r="D132" s="21" t="s">
        <v>4</v>
      </c>
      <c r="E132" s="50"/>
      <c r="F132" s="50"/>
      <c r="G132" s="14"/>
      <c r="H132" s="53">
        <v>2</v>
      </c>
      <c r="I132" s="51">
        <v>25</v>
      </c>
      <c r="J132" s="51"/>
      <c r="K132" s="51"/>
      <c r="L132" s="266"/>
      <c r="M132" s="165"/>
      <c r="N132" s="197" t="s">
        <v>43</v>
      </c>
    </row>
    <row r="133" spans="1:14" ht="15" customHeight="1" thickBot="1">
      <c r="A133" s="168"/>
      <c r="B133" s="178"/>
      <c r="C133" s="173"/>
      <c r="D133" s="21" t="s">
        <v>5</v>
      </c>
      <c r="E133" s="8"/>
      <c r="F133" s="8"/>
      <c r="G133" s="14"/>
      <c r="H133" s="16"/>
      <c r="I133" s="16"/>
      <c r="J133" s="16"/>
      <c r="K133" s="15"/>
      <c r="L133" s="266"/>
      <c r="M133" s="165"/>
      <c r="N133" s="198"/>
    </row>
    <row r="134" spans="1:14" ht="15" customHeight="1" thickBot="1">
      <c r="A134" s="168"/>
      <c r="B134" s="178"/>
      <c r="C134" s="173"/>
      <c r="D134" s="21" t="s">
        <v>6</v>
      </c>
      <c r="E134" s="54"/>
      <c r="F134" s="54"/>
      <c r="G134" s="14"/>
      <c r="H134" s="19"/>
      <c r="I134" s="19"/>
      <c r="J134" s="19"/>
      <c r="K134" s="14"/>
      <c r="L134" s="266"/>
      <c r="M134" s="165"/>
      <c r="N134" s="198"/>
    </row>
    <row r="135" spans="1:14" ht="15" customHeight="1" thickBot="1">
      <c r="A135" s="168"/>
      <c r="B135" s="178"/>
      <c r="C135" s="173"/>
      <c r="D135" s="21" t="s">
        <v>7</v>
      </c>
      <c r="E135" s="54"/>
      <c r="F135" s="54"/>
      <c r="G135" s="14"/>
      <c r="H135" s="19"/>
      <c r="I135" s="19"/>
      <c r="J135" s="19"/>
      <c r="K135" s="14"/>
      <c r="L135" s="266"/>
      <c r="M135" s="165"/>
      <c r="N135" s="198"/>
    </row>
    <row r="136" spans="1:14" ht="15" customHeight="1" thickBot="1">
      <c r="A136" s="168"/>
      <c r="B136" s="178"/>
      <c r="C136" s="173"/>
      <c r="D136" s="21" t="s">
        <v>8</v>
      </c>
      <c r="E136" s="54"/>
      <c r="F136" s="54"/>
      <c r="G136" s="14"/>
      <c r="H136" s="19">
        <f>SUM(H132:H135)</f>
        <v>2</v>
      </c>
      <c r="I136" s="19">
        <f>SUM(I132:I135)</f>
        <v>25</v>
      </c>
      <c r="J136" s="19"/>
      <c r="K136" s="14"/>
      <c r="L136" s="266"/>
      <c r="M136" s="165"/>
      <c r="N136" s="198"/>
    </row>
    <row r="137" spans="1:14" ht="15" customHeight="1" thickBot="1">
      <c r="A137" s="167" t="s">
        <v>197</v>
      </c>
      <c r="B137" s="177" t="s">
        <v>201</v>
      </c>
      <c r="C137" s="172"/>
      <c r="D137" s="21" t="s">
        <v>4</v>
      </c>
      <c r="E137" s="50"/>
      <c r="F137" s="50"/>
      <c r="G137" s="14"/>
      <c r="H137" s="53"/>
      <c r="I137" s="51"/>
      <c r="J137" s="51">
        <v>1</v>
      </c>
      <c r="K137" s="51">
        <v>13</v>
      </c>
      <c r="L137" s="160"/>
      <c r="M137" s="165"/>
      <c r="N137" s="197"/>
    </row>
    <row r="138" spans="1:14" ht="15" customHeight="1" thickBot="1">
      <c r="A138" s="168"/>
      <c r="B138" s="178"/>
      <c r="C138" s="173"/>
      <c r="D138" s="21" t="s">
        <v>5</v>
      </c>
      <c r="E138" s="8"/>
      <c r="F138" s="8"/>
      <c r="G138" s="14"/>
      <c r="H138" s="16"/>
      <c r="I138" s="16"/>
      <c r="J138" s="16"/>
      <c r="K138" s="15"/>
      <c r="L138" s="160"/>
      <c r="M138" s="165"/>
      <c r="N138" s="198"/>
    </row>
    <row r="139" spans="1:14" ht="15" customHeight="1" thickBot="1">
      <c r="A139" s="168"/>
      <c r="B139" s="178"/>
      <c r="C139" s="173"/>
      <c r="D139" s="21" t="s">
        <v>6</v>
      </c>
      <c r="E139" s="54"/>
      <c r="F139" s="54"/>
      <c r="G139" s="14"/>
      <c r="H139" s="19"/>
      <c r="I139" s="19"/>
      <c r="J139" s="19"/>
      <c r="K139" s="14"/>
      <c r="L139" s="160"/>
      <c r="M139" s="165"/>
      <c r="N139" s="198"/>
    </row>
    <row r="140" spans="1:14" ht="15" customHeight="1" thickBot="1">
      <c r="A140" s="168"/>
      <c r="B140" s="178"/>
      <c r="C140" s="173"/>
      <c r="D140" s="21" t="s">
        <v>7</v>
      </c>
      <c r="E140" s="54"/>
      <c r="F140" s="54"/>
      <c r="G140" s="14"/>
      <c r="H140" s="19"/>
      <c r="I140" s="19"/>
      <c r="J140" s="19"/>
      <c r="K140" s="14"/>
      <c r="L140" s="160"/>
      <c r="M140" s="165"/>
      <c r="N140" s="198"/>
    </row>
    <row r="141" spans="1:14" ht="15" customHeight="1" thickBot="1">
      <c r="A141" s="168"/>
      <c r="B141" s="178"/>
      <c r="C141" s="173"/>
      <c r="D141" s="21" t="s">
        <v>8</v>
      </c>
      <c r="E141" s="54"/>
      <c r="F141" s="54"/>
      <c r="G141" s="14"/>
      <c r="H141" s="19"/>
      <c r="I141" s="19"/>
      <c r="J141" s="19">
        <f>SUM(J137:J140)</f>
        <v>1</v>
      </c>
      <c r="K141" s="18">
        <f>SUM(K137:K140)</f>
        <v>13</v>
      </c>
      <c r="L141" s="161"/>
      <c r="M141" s="165"/>
      <c r="N141" s="198"/>
    </row>
    <row r="142" spans="1:14" ht="18" customHeight="1" thickBot="1">
      <c r="A142" s="167" t="s">
        <v>34</v>
      </c>
      <c r="B142" s="167" t="s">
        <v>110</v>
      </c>
      <c r="C142" s="172"/>
      <c r="D142" s="21" t="s">
        <v>4</v>
      </c>
      <c r="E142" s="8"/>
      <c r="F142" s="50"/>
      <c r="G142" s="51">
        <v>59.5</v>
      </c>
      <c r="H142" s="53">
        <v>34.494999999999997</v>
      </c>
      <c r="I142" s="53">
        <v>34.494999999999997</v>
      </c>
      <c r="J142" s="53">
        <v>34.494999999999997</v>
      </c>
      <c r="K142" s="51">
        <v>34.494999999999997</v>
      </c>
      <c r="L142" s="201" t="s">
        <v>21</v>
      </c>
      <c r="M142" s="202">
        <v>0.875</v>
      </c>
      <c r="N142" s="145" t="s">
        <v>27</v>
      </c>
    </row>
    <row r="143" spans="1:14" ht="15.75" customHeight="1" thickBot="1">
      <c r="A143" s="168"/>
      <c r="B143" s="168"/>
      <c r="C143" s="173"/>
      <c r="D143" s="21" t="s">
        <v>5</v>
      </c>
      <c r="E143" s="8"/>
      <c r="F143" s="8"/>
      <c r="G143" s="15">
        <v>24.085000000000001</v>
      </c>
      <c r="H143" s="16">
        <v>24.094000000000001</v>
      </c>
      <c r="I143" s="16">
        <v>24.094000000000001</v>
      </c>
      <c r="J143" s="16">
        <v>24.094000000000001</v>
      </c>
      <c r="K143" s="17">
        <v>24.094000000000001</v>
      </c>
      <c r="L143" s="175"/>
      <c r="M143" s="203"/>
      <c r="N143" s="146"/>
    </row>
    <row r="144" spans="1:14" ht="15.75" customHeight="1" thickBot="1">
      <c r="A144" s="168"/>
      <c r="B144" s="168"/>
      <c r="C144" s="173"/>
      <c r="D144" s="21" t="s">
        <v>6</v>
      </c>
      <c r="E144" s="54"/>
      <c r="F144" s="54"/>
      <c r="G144" s="14"/>
      <c r="H144" s="19"/>
      <c r="I144" s="19"/>
      <c r="J144" s="19"/>
      <c r="K144" s="18"/>
      <c r="L144" s="175"/>
      <c r="M144" s="289">
        <v>28070</v>
      </c>
      <c r="N144" s="146"/>
    </row>
    <row r="145" spans="1:14" ht="15.75" customHeight="1" thickBot="1">
      <c r="A145" s="168"/>
      <c r="B145" s="168"/>
      <c r="C145" s="173"/>
      <c r="D145" s="21" t="s">
        <v>7</v>
      </c>
      <c r="E145" s="54"/>
      <c r="F145" s="54"/>
      <c r="G145" s="14">
        <v>39.613</v>
      </c>
      <c r="H145" s="19">
        <v>39.61</v>
      </c>
      <c r="I145" s="19">
        <v>39.613</v>
      </c>
      <c r="J145" s="19">
        <v>39.613</v>
      </c>
      <c r="K145" s="18">
        <v>39.613</v>
      </c>
      <c r="L145" s="175"/>
      <c r="M145" s="87"/>
      <c r="N145" s="146"/>
    </row>
    <row r="146" spans="1:14" ht="15.75" customHeight="1" thickBot="1">
      <c r="A146" s="168"/>
      <c r="B146" s="168"/>
      <c r="C146" s="173"/>
      <c r="D146" s="21" t="s">
        <v>8</v>
      </c>
      <c r="E146" s="54"/>
      <c r="F146" s="54"/>
      <c r="G146" s="14">
        <f t="shared" ref="G146:K146" si="16">SUM(G142:G145)</f>
        <v>123.19800000000001</v>
      </c>
      <c r="H146" s="17">
        <f t="shared" si="16"/>
        <v>98.198999999999998</v>
      </c>
      <c r="I146" s="16">
        <f t="shared" si="16"/>
        <v>98.201999999999998</v>
      </c>
      <c r="J146" s="11">
        <f t="shared" si="16"/>
        <v>98.201999999999998</v>
      </c>
      <c r="K146" s="14">
        <f t="shared" si="16"/>
        <v>98.201999999999998</v>
      </c>
      <c r="L146" s="73"/>
      <c r="M146" s="87"/>
      <c r="N146" s="146"/>
    </row>
    <row r="147" spans="1:14" ht="18" customHeight="1" thickBot="1">
      <c r="A147" s="167" t="s">
        <v>101</v>
      </c>
      <c r="B147" s="177" t="s">
        <v>209</v>
      </c>
      <c r="C147" s="172"/>
      <c r="D147" s="21" t="s">
        <v>4</v>
      </c>
      <c r="E147" s="8"/>
      <c r="F147" s="50"/>
      <c r="G147" s="51">
        <v>1.05</v>
      </c>
      <c r="H147" s="51">
        <v>1.05</v>
      </c>
      <c r="I147" s="51">
        <v>1.05</v>
      </c>
      <c r="J147" s="51">
        <v>1.05</v>
      </c>
      <c r="K147" s="51">
        <v>1.05</v>
      </c>
      <c r="L147" s="223"/>
      <c r="M147" s="224"/>
      <c r="N147" s="145" t="s">
        <v>27</v>
      </c>
    </row>
    <row r="148" spans="1:14" ht="18" customHeight="1" thickBot="1">
      <c r="A148" s="168"/>
      <c r="B148" s="178"/>
      <c r="C148" s="173"/>
      <c r="D148" s="21" t="s">
        <v>5</v>
      </c>
      <c r="E148" s="8"/>
      <c r="F148" s="8"/>
      <c r="G148" s="15">
        <v>0.32</v>
      </c>
      <c r="H148" s="17">
        <v>0.32</v>
      </c>
      <c r="I148" s="16">
        <v>0.32</v>
      </c>
      <c r="J148" s="11">
        <v>0.32</v>
      </c>
      <c r="K148" s="15">
        <v>0.32</v>
      </c>
      <c r="L148" s="160"/>
      <c r="M148" s="225"/>
      <c r="N148" s="146"/>
    </row>
    <row r="149" spans="1:14" ht="18" customHeight="1" thickBot="1">
      <c r="A149" s="168"/>
      <c r="B149" s="178"/>
      <c r="C149" s="173"/>
      <c r="D149" s="21" t="s">
        <v>6</v>
      </c>
      <c r="E149" s="54"/>
      <c r="F149" s="54"/>
      <c r="G149" s="14"/>
      <c r="H149" s="18"/>
      <c r="I149" s="19"/>
      <c r="J149" s="12"/>
      <c r="K149" s="14"/>
      <c r="L149" s="160"/>
      <c r="M149" s="225"/>
      <c r="N149" s="146"/>
    </row>
    <row r="150" spans="1:14" ht="18" customHeight="1" thickBot="1">
      <c r="A150" s="168"/>
      <c r="B150" s="178"/>
      <c r="C150" s="173"/>
      <c r="D150" s="21" t="s">
        <v>7</v>
      </c>
      <c r="E150" s="54"/>
      <c r="F150" s="54"/>
      <c r="G150" s="14"/>
      <c r="H150" s="18"/>
      <c r="I150" s="19"/>
      <c r="J150" s="12"/>
      <c r="K150" s="14"/>
      <c r="L150" s="160"/>
      <c r="M150" s="225"/>
      <c r="N150" s="146"/>
    </row>
    <row r="151" spans="1:14" ht="18" customHeight="1" thickBot="1">
      <c r="A151" s="168"/>
      <c r="B151" s="178"/>
      <c r="C151" s="173"/>
      <c r="D151" s="21" t="s">
        <v>8</v>
      </c>
      <c r="E151" s="54"/>
      <c r="F151" s="54"/>
      <c r="G151" s="14">
        <f>SUM(G147:G150)</f>
        <v>1.37</v>
      </c>
      <c r="H151" s="18">
        <f t="shared" ref="H151:K151" si="17">SUM(H147:H150)</f>
        <v>1.37</v>
      </c>
      <c r="I151" s="19">
        <f t="shared" si="17"/>
        <v>1.37</v>
      </c>
      <c r="J151" s="12">
        <f t="shared" si="17"/>
        <v>1.37</v>
      </c>
      <c r="K151" s="14">
        <f t="shared" si="17"/>
        <v>1.37</v>
      </c>
      <c r="L151" s="160"/>
      <c r="M151" s="225"/>
      <c r="N151" s="146"/>
    </row>
    <row r="152" spans="1:14" ht="15.75" customHeight="1" thickBot="1">
      <c r="A152" s="167" t="s">
        <v>102</v>
      </c>
      <c r="B152" s="177" t="s">
        <v>210</v>
      </c>
      <c r="C152" s="172"/>
      <c r="D152" s="21" t="s">
        <v>4</v>
      </c>
      <c r="E152" s="8"/>
      <c r="F152" s="50"/>
      <c r="G152" s="51">
        <v>25</v>
      </c>
      <c r="H152" s="51"/>
      <c r="I152" s="51"/>
      <c r="J152" s="51"/>
      <c r="K152" s="51"/>
      <c r="L152" s="160"/>
      <c r="M152" s="225"/>
      <c r="N152" s="145" t="s">
        <v>27</v>
      </c>
    </row>
    <row r="153" spans="1:14" ht="15.75" customHeight="1" thickBot="1">
      <c r="A153" s="168"/>
      <c r="B153" s="178"/>
      <c r="C153" s="173"/>
      <c r="D153" s="21" t="s">
        <v>5</v>
      </c>
      <c r="E153" s="8"/>
      <c r="F153" s="8"/>
      <c r="G153" s="15"/>
      <c r="H153" s="17"/>
      <c r="I153" s="16"/>
      <c r="J153" s="11"/>
      <c r="K153" s="15"/>
      <c r="L153" s="160"/>
      <c r="M153" s="225"/>
      <c r="N153" s="146"/>
    </row>
    <row r="154" spans="1:14" ht="15.75" customHeight="1" thickBot="1">
      <c r="A154" s="168"/>
      <c r="B154" s="178"/>
      <c r="C154" s="173"/>
      <c r="D154" s="21" t="s">
        <v>6</v>
      </c>
      <c r="E154" s="54"/>
      <c r="F154" s="54"/>
      <c r="G154" s="14"/>
      <c r="H154" s="18"/>
      <c r="I154" s="19"/>
      <c r="J154" s="12"/>
      <c r="K154" s="14"/>
      <c r="L154" s="160"/>
      <c r="M154" s="225"/>
      <c r="N154" s="146"/>
    </row>
    <row r="155" spans="1:14" ht="15.75" customHeight="1" thickBot="1">
      <c r="A155" s="168"/>
      <c r="B155" s="178"/>
      <c r="C155" s="173"/>
      <c r="D155" s="21" t="s">
        <v>7</v>
      </c>
      <c r="E155" s="54"/>
      <c r="F155" s="54"/>
      <c r="G155" s="14"/>
      <c r="H155" s="18"/>
      <c r="I155" s="19"/>
      <c r="J155" s="12"/>
      <c r="K155" s="14"/>
      <c r="L155" s="160"/>
      <c r="M155" s="225"/>
      <c r="N155" s="146"/>
    </row>
    <row r="156" spans="1:14" ht="15.75" customHeight="1" thickBot="1">
      <c r="A156" s="168"/>
      <c r="B156" s="178"/>
      <c r="C156" s="173"/>
      <c r="D156" s="21" t="s">
        <v>8</v>
      </c>
      <c r="E156" s="54"/>
      <c r="F156" s="54"/>
      <c r="G156" s="14">
        <f>SUM(G152:G155)</f>
        <v>25</v>
      </c>
      <c r="H156" s="18"/>
      <c r="I156" s="19"/>
      <c r="J156" s="12"/>
      <c r="K156" s="14"/>
      <c r="L156" s="160"/>
      <c r="M156" s="225"/>
      <c r="N156" s="146"/>
    </row>
    <row r="157" spans="1:14" ht="15.75" customHeight="1" thickBot="1">
      <c r="A157" s="167" t="s">
        <v>208</v>
      </c>
      <c r="B157" s="177" t="s">
        <v>211</v>
      </c>
      <c r="C157" s="172"/>
      <c r="D157" s="21" t="s">
        <v>4</v>
      </c>
      <c r="E157" s="8"/>
      <c r="F157" s="50"/>
      <c r="G157" s="51">
        <v>6</v>
      </c>
      <c r="H157" s="51">
        <v>6</v>
      </c>
      <c r="I157" s="51">
        <v>6</v>
      </c>
      <c r="J157" s="51">
        <v>6</v>
      </c>
      <c r="K157" s="51">
        <v>6</v>
      </c>
      <c r="L157" s="160"/>
      <c r="M157" s="225"/>
      <c r="N157" s="145" t="s">
        <v>307</v>
      </c>
    </row>
    <row r="158" spans="1:14" ht="15.75" customHeight="1" thickBot="1">
      <c r="A158" s="168"/>
      <c r="B158" s="178"/>
      <c r="C158" s="173"/>
      <c r="D158" s="21" t="s">
        <v>5</v>
      </c>
      <c r="E158" s="8"/>
      <c r="F158" s="8"/>
      <c r="G158" s="15">
        <v>23.76</v>
      </c>
      <c r="H158" s="17">
        <v>23.76</v>
      </c>
      <c r="I158" s="16">
        <v>23.76</v>
      </c>
      <c r="J158" s="11">
        <v>23.76</v>
      </c>
      <c r="K158" s="15">
        <v>23.76</v>
      </c>
      <c r="L158" s="160"/>
      <c r="M158" s="225"/>
      <c r="N158" s="146"/>
    </row>
    <row r="159" spans="1:14" ht="15.75" customHeight="1" thickBot="1">
      <c r="A159" s="168"/>
      <c r="B159" s="178"/>
      <c r="C159" s="173"/>
      <c r="D159" s="21" t="s">
        <v>6</v>
      </c>
      <c r="E159" s="54"/>
      <c r="F159" s="54"/>
      <c r="G159" s="14"/>
      <c r="H159" s="18"/>
      <c r="I159" s="19"/>
      <c r="J159" s="12"/>
      <c r="K159" s="14"/>
      <c r="L159" s="160"/>
      <c r="M159" s="225"/>
      <c r="N159" s="146"/>
    </row>
    <row r="160" spans="1:14" ht="15.75" customHeight="1" thickBot="1">
      <c r="A160" s="168"/>
      <c r="B160" s="178"/>
      <c r="C160" s="173"/>
      <c r="D160" s="21" t="s">
        <v>7</v>
      </c>
      <c r="E160" s="54"/>
      <c r="F160" s="54"/>
      <c r="G160" s="14">
        <v>4.4000000000000004</v>
      </c>
      <c r="H160" s="18">
        <v>4.4000000000000004</v>
      </c>
      <c r="I160" s="19">
        <v>4.4000000000000004</v>
      </c>
      <c r="J160" s="12">
        <v>4.4000000000000004</v>
      </c>
      <c r="K160" s="14">
        <v>4.4000000000000004</v>
      </c>
      <c r="L160" s="160"/>
      <c r="M160" s="225"/>
      <c r="N160" s="146"/>
    </row>
    <row r="161" spans="1:14" ht="15.75" customHeight="1" thickBot="1">
      <c r="A161" s="168"/>
      <c r="B161" s="178"/>
      <c r="C161" s="173"/>
      <c r="D161" s="21" t="s">
        <v>8</v>
      </c>
      <c r="E161" s="54"/>
      <c r="F161" s="54"/>
      <c r="G161" s="86">
        <f>SUM(G157:G160)</f>
        <v>34.160000000000004</v>
      </c>
      <c r="H161" s="88">
        <f t="shared" ref="H161:K161" si="18">SUM(H157:H160)</f>
        <v>34.160000000000004</v>
      </c>
      <c r="I161" s="89">
        <f t="shared" si="18"/>
        <v>34.160000000000004</v>
      </c>
      <c r="J161" s="90">
        <f t="shared" si="18"/>
        <v>34.160000000000004</v>
      </c>
      <c r="K161" s="86">
        <f t="shared" si="18"/>
        <v>34.160000000000004</v>
      </c>
      <c r="L161" s="160"/>
      <c r="M161" s="225"/>
      <c r="N161" s="146"/>
    </row>
    <row r="162" spans="1:14" ht="15.75" customHeight="1" thickBot="1">
      <c r="A162" s="167" t="s">
        <v>305</v>
      </c>
      <c r="B162" s="177" t="s">
        <v>306</v>
      </c>
      <c r="C162" s="172"/>
      <c r="D162" s="21" t="s">
        <v>4</v>
      </c>
      <c r="E162" s="8"/>
      <c r="F162" s="91"/>
      <c r="G162" s="53">
        <v>27.45</v>
      </c>
      <c r="H162" s="53">
        <v>27.45</v>
      </c>
      <c r="I162" s="53">
        <v>27.45</v>
      </c>
      <c r="J162" s="53">
        <v>27.45</v>
      </c>
      <c r="K162" s="51">
        <v>27.45</v>
      </c>
      <c r="L162" s="160"/>
      <c r="M162" s="225"/>
      <c r="N162" s="145" t="s">
        <v>308</v>
      </c>
    </row>
    <row r="163" spans="1:14" ht="15.75" customHeight="1" thickBot="1">
      <c r="A163" s="168"/>
      <c r="B163" s="178"/>
      <c r="C163" s="173"/>
      <c r="D163" s="21" t="s">
        <v>5</v>
      </c>
      <c r="E163" s="8"/>
      <c r="F163" s="92"/>
      <c r="G163" s="16"/>
      <c r="H163" s="16"/>
      <c r="I163" s="16"/>
      <c r="J163" s="16"/>
      <c r="K163" s="17"/>
      <c r="L163" s="160"/>
      <c r="M163" s="225"/>
      <c r="N163" s="146"/>
    </row>
    <row r="164" spans="1:14" ht="15.75" customHeight="1" thickBot="1">
      <c r="A164" s="168"/>
      <c r="B164" s="178"/>
      <c r="C164" s="173"/>
      <c r="D164" s="21" t="s">
        <v>6</v>
      </c>
      <c r="E164" s="54"/>
      <c r="F164" s="93"/>
      <c r="G164" s="19"/>
      <c r="H164" s="19"/>
      <c r="I164" s="19"/>
      <c r="J164" s="19"/>
      <c r="K164" s="18"/>
      <c r="L164" s="160"/>
      <c r="M164" s="225"/>
      <c r="N164" s="146"/>
    </row>
    <row r="165" spans="1:14" ht="15.75" customHeight="1" thickBot="1">
      <c r="A165" s="168"/>
      <c r="B165" s="178"/>
      <c r="C165" s="173"/>
      <c r="D165" s="21" t="s">
        <v>7</v>
      </c>
      <c r="E165" s="54"/>
      <c r="F165" s="93"/>
      <c r="G165" s="19">
        <v>35.21</v>
      </c>
      <c r="H165" s="19">
        <v>35.21</v>
      </c>
      <c r="I165" s="19">
        <v>35.21</v>
      </c>
      <c r="J165" s="19">
        <v>35.21</v>
      </c>
      <c r="K165" s="18">
        <v>35.21</v>
      </c>
      <c r="L165" s="160"/>
      <c r="M165" s="225"/>
      <c r="N165" s="146"/>
    </row>
    <row r="166" spans="1:14" ht="15.75" customHeight="1" thickBot="1">
      <c r="A166" s="168"/>
      <c r="B166" s="178"/>
      <c r="C166" s="173"/>
      <c r="D166" s="21" t="s">
        <v>8</v>
      </c>
      <c r="E166" s="54"/>
      <c r="F166" s="93"/>
      <c r="G166" s="19">
        <f>SUM(G162:G165)</f>
        <v>62.66</v>
      </c>
      <c r="H166" s="19">
        <f>SUM(H162:H165)</f>
        <v>62.66</v>
      </c>
      <c r="I166" s="19">
        <f>SUM(I162:I165)</f>
        <v>62.66</v>
      </c>
      <c r="J166" s="19">
        <f>SUM(J162:J165)</f>
        <v>62.66</v>
      </c>
      <c r="K166" s="18">
        <f>SUM(K162:K165)</f>
        <v>62.66</v>
      </c>
      <c r="L166" s="161"/>
      <c r="M166" s="263"/>
      <c r="N166" s="146"/>
    </row>
    <row r="167" spans="1:14" ht="23.25" customHeight="1" thickBot="1">
      <c r="A167" s="167" t="s">
        <v>35</v>
      </c>
      <c r="B167" s="167" t="s">
        <v>108</v>
      </c>
      <c r="C167" s="172"/>
      <c r="D167" s="21" t="s">
        <v>4</v>
      </c>
      <c r="E167" s="8"/>
      <c r="F167" s="50"/>
      <c r="G167" s="51">
        <v>268.85199999999998</v>
      </c>
      <c r="H167" s="53">
        <v>244.69499999999999</v>
      </c>
      <c r="I167" s="53">
        <v>244.47399999999999</v>
      </c>
      <c r="J167" s="53">
        <v>244.47399999999999</v>
      </c>
      <c r="K167" s="51">
        <v>244.47399999999999</v>
      </c>
      <c r="L167" s="245" t="s">
        <v>22</v>
      </c>
      <c r="M167" s="148" t="s">
        <v>183</v>
      </c>
      <c r="N167" s="145" t="s">
        <v>25</v>
      </c>
    </row>
    <row r="168" spans="1:14" ht="14.25" customHeight="1" thickBot="1">
      <c r="A168" s="168"/>
      <c r="B168" s="168"/>
      <c r="C168" s="173"/>
      <c r="D168" s="21" t="s">
        <v>5</v>
      </c>
      <c r="E168" s="8"/>
      <c r="F168" s="8"/>
      <c r="G168" s="15">
        <v>105.75</v>
      </c>
      <c r="H168" s="16">
        <v>85.317999999999998</v>
      </c>
      <c r="I168" s="16">
        <v>81.332999999999998</v>
      </c>
      <c r="J168" s="16">
        <v>81.332999999999998</v>
      </c>
      <c r="K168" s="17">
        <v>81.332999999999998</v>
      </c>
      <c r="L168" s="245"/>
      <c r="M168" s="148"/>
      <c r="N168" s="146"/>
    </row>
    <row r="169" spans="1:14" ht="21.75" customHeight="1" thickBot="1">
      <c r="A169" s="168"/>
      <c r="B169" s="168"/>
      <c r="C169" s="173"/>
      <c r="D169" s="21" t="s">
        <v>6</v>
      </c>
      <c r="E169" s="54"/>
      <c r="F169" s="54"/>
      <c r="G169" s="14">
        <v>168.357</v>
      </c>
      <c r="H169" s="19">
        <v>8.0470000000000006</v>
      </c>
      <c r="I169" s="19">
        <v>13.047000000000001</v>
      </c>
      <c r="J169" s="19">
        <v>8.0470000000000006</v>
      </c>
      <c r="K169" s="18">
        <v>8.0470000000000006</v>
      </c>
      <c r="L169" s="148" t="s">
        <v>23</v>
      </c>
      <c r="M169" s="133">
        <v>12.5</v>
      </c>
      <c r="N169" s="146"/>
    </row>
    <row r="170" spans="1:14" ht="16.5" thickBot="1">
      <c r="A170" s="168"/>
      <c r="B170" s="168"/>
      <c r="C170" s="173"/>
      <c r="D170" s="21" t="s">
        <v>7</v>
      </c>
      <c r="E170" s="54"/>
      <c r="F170" s="54"/>
      <c r="G170" s="14">
        <v>23.38</v>
      </c>
      <c r="H170" s="19">
        <v>21.38</v>
      </c>
      <c r="I170" s="19">
        <v>21.28</v>
      </c>
      <c r="J170" s="19">
        <v>21.28</v>
      </c>
      <c r="K170" s="18">
        <v>21.28</v>
      </c>
      <c r="L170" s="148"/>
      <c r="M170" s="133"/>
      <c r="N170" s="146"/>
    </row>
    <row r="171" spans="1:14" ht="15" customHeight="1" thickBot="1">
      <c r="A171" s="168"/>
      <c r="B171" s="168"/>
      <c r="C171" s="173"/>
      <c r="D171" s="21" t="s">
        <v>8</v>
      </c>
      <c r="E171" s="54"/>
      <c r="F171" s="54"/>
      <c r="G171" s="14">
        <f t="shared" ref="G171:K171" si="19">SUM(G167:G170)</f>
        <v>566.33899999999994</v>
      </c>
      <c r="H171" s="17">
        <f t="shared" si="19"/>
        <v>359.44</v>
      </c>
      <c r="I171" s="16">
        <f t="shared" si="19"/>
        <v>360.13400000000001</v>
      </c>
      <c r="J171" s="11">
        <f t="shared" si="19"/>
        <v>355.13400000000001</v>
      </c>
      <c r="K171" s="14">
        <f t="shared" si="19"/>
        <v>355.13400000000001</v>
      </c>
      <c r="L171" s="148"/>
      <c r="M171" s="133"/>
      <c r="N171" s="146"/>
    </row>
    <row r="172" spans="1:14" ht="15" customHeight="1" thickBot="1">
      <c r="A172" s="167" t="s">
        <v>103</v>
      </c>
      <c r="B172" s="177" t="s">
        <v>222</v>
      </c>
      <c r="C172" s="162">
        <f>G176+H176+I176</f>
        <v>160</v>
      </c>
      <c r="D172" s="21" t="s">
        <v>4</v>
      </c>
      <c r="E172" s="8"/>
      <c r="F172" s="50"/>
      <c r="G172" s="51">
        <v>2.5</v>
      </c>
      <c r="H172" s="53">
        <v>4</v>
      </c>
      <c r="I172" s="53">
        <v>3.88</v>
      </c>
      <c r="J172" s="53"/>
      <c r="K172" s="55"/>
      <c r="L172" s="226"/>
      <c r="M172" s="227"/>
      <c r="N172" s="145" t="s">
        <v>43</v>
      </c>
    </row>
    <row r="173" spans="1:14" ht="15" customHeight="1" thickBot="1">
      <c r="A173" s="168"/>
      <c r="B173" s="178"/>
      <c r="C173" s="188"/>
      <c r="D173" s="21" t="s">
        <v>5</v>
      </c>
      <c r="E173" s="8"/>
      <c r="F173" s="8"/>
      <c r="G173" s="15"/>
      <c r="H173" s="16">
        <v>22.04</v>
      </c>
      <c r="I173" s="16">
        <v>21.35</v>
      </c>
      <c r="J173" s="16"/>
      <c r="K173" s="15"/>
      <c r="L173" s="226"/>
      <c r="M173" s="227"/>
      <c r="N173" s="146"/>
    </row>
    <row r="174" spans="1:14" ht="15" customHeight="1" thickBot="1">
      <c r="A174" s="168"/>
      <c r="B174" s="178"/>
      <c r="C174" s="188"/>
      <c r="D174" s="21" t="s">
        <v>6</v>
      </c>
      <c r="E174" s="54"/>
      <c r="F174" s="54"/>
      <c r="G174" s="14"/>
      <c r="H174" s="19">
        <v>53.96</v>
      </c>
      <c r="I174" s="19">
        <v>52.27</v>
      </c>
      <c r="J174" s="19"/>
      <c r="K174" s="14"/>
      <c r="L174" s="226"/>
      <c r="M174" s="227"/>
      <c r="N174" s="146"/>
    </row>
    <row r="175" spans="1:14" ht="15" customHeight="1" thickBot="1">
      <c r="A175" s="168"/>
      <c r="B175" s="178"/>
      <c r="C175" s="188"/>
      <c r="D175" s="21" t="s">
        <v>7</v>
      </c>
      <c r="E175" s="54"/>
      <c r="F175" s="54"/>
      <c r="G175" s="14"/>
      <c r="H175" s="19"/>
      <c r="I175" s="19"/>
      <c r="J175" s="19"/>
      <c r="K175" s="14"/>
      <c r="L175" s="226"/>
      <c r="M175" s="227"/>
      <c r="N175" s="146"/>
    </row>
    <row r="176" spans="1:14" ht="15" customHeight="1" thickBot="1">
      <c r="A176" s="168"/>
      <c r="B176" s="178"/>
      <c r="C176" s="190"/>
      <c r="D176" s="21" t="s">
        <v>8</v>
      </c>
      <c r="E176" s="54"/>
      <c r="F176" s="54"/>
      <c r="G176" s="14">
        <f>SUM(G172:G175)</f>
        <v>2.5</v>
      </c>
      <c r="H176" s="17">
        <f t="shared" ref="H176:I176" si="20">SUM(H172:H175)</f>
        <v>80</v>
      </c>
      <c r="I176" s="16">
        <f t="shared" si="20"/>
        <v>77.5</v>
      </c>
      <c r="J176" s="11"/>
      <c r="K176" s="14"/>
      <c r="L176" s="226"/>
      <c r="M176" s="227"/>
      <c r="N176" s="147"/>
    </row>
    <row r="177" spans="1:14" ht="15" customHeight="1" thickBot="1">
      <c r="A177" s="167" t="s">
        <v>104</v>
      </c>
      <c r="B177" s="177" t="s">
        <v>239</v>
      </c>
      <c r="C177" s="172"/>
      <c r="D177" s="21" t="s">
        <v>4</v>
      </c>
      <c r="E177" s="8"/>
      <c r="F177" s="50"/>
      <c r="G177" s="51">
        <v>1</v>
      </c>
      <c r="H177" s="53">
        <v>6</v>
      </c>
      <c r="I177" s="53"/>
      <c r="J177" s="53"/>
      <c r="K177" s="55"/>
      <c r="L177" s="160"/>
      <c r="M177" s="165"/>
      <c r="N177" s="145"/>
    </row>
    <row r="178" spans="1:14" ht="15" customHeight="1" thickBot="1">
      <c r="A178" s="168"/>
      <c r="B178" s="178"/>
      <c r="C178" s="173"/>
      <c r="D178" s="21" t="s">
        <v>5</v>
      </c>
      <c r="E178" s="8"/>
      <c r="F178" s="8"/>
      <c r="G178" s="15"/>
      <c r="H178" s="16"/>
      <c r="I178" s="16"/>
      <c r="J178" s="16"/>
      <c r="K178" s="15"/>
      <c r="L178" s="160"/>
      <c r="M178" s="165"/>
      <c r="N178" s="146"/>
    </row>
    <row r="179" spans="1:14" ht="15" customHeight="1" thickBot="1">
      <c r="A179" s="168"/>
      <c r="B179" s="178"/>
      <c r="C179" s="173"/>
      <c r="D179" s="21" t="s">
        <v>6</v>
      </c>
      <c r="E179" s="54"/>
      <c r="F179" s="54"/>
      <c r="G179" s="14"/>
      <c r="H179" s="19"/>
      <c r="I179" s="19"/>
      <c r="J179" s="19"/>
      <c r="K179" s="14"/>
      <c r="L179" s="160"/>
      <c r="M179" s="165"/>
      <c r="N179" s="146"/>
    </row>
    <row r="180" spans="1:14" ht="15" customHeight="1" thickBot="1">
      <c r="A180" s="168"/>
      <c r="B180" s="178"/>
      <c r="C180" s="173"/>
      <c r="D180" s="21" t="s">
        <v>7</v>
      </c>
      <c r="E180" s="54"/>
      <c r="F180" s="54"/>
      <c r="G180" s="14"/>
      <c r="H180" s="19"/>
      <c r="I180" s="19"/>
      <c r="J180" s="19"/>
      <c r="K180" s="14"/>
      <c r="L180" s="160"/>
      <c r="M180" s="165"/>
      <c r="N180" s="146"/>
    </row>
    <row r="181" spans="1:14" ht="15" customHeight="1" thickBot="1">
      <c r="A181" s="168"/>
      <c r="B181" s="178"/>
      <c r="C181" s="173"/>
      <c r="D181" s="21" t="s">
        <v>8</v>
      </c>
      <c r="E181" s="54"/>
      <c r="F181" s="54"/>
      <c r="G181" s="14">
        <f>SUM(G177:G180)</f>
        <v>1</v>
      </c>
      <c r="H181" s="14">
        <f>SUM(H177:H180)</f>
        <v>6</v>
      </c>
      <c r="I181" s="19"/>
      <c r="J181" s="19"/>
      <c r="K181" s="14"/>
      <c r="L181" s="161"/>
      <c r="M181" s="166"/>
      <c r="N181" s="147"/>
    </row>
    <row r="182" spans="1:14" ht="26.25" customHeight="1" thickBot="1">
      <c r="A182" s="167" t="s">
        <v>105</v>
      </c>
      <c r="B182" s="167" t="s">
        <v>263</v>
      </c>
      <c r="C182" s="172"/>
      <c r="D182" s="21" t="s">
        <v>4</v>
      </c>
      <c r="E182" s="8"/>
      <c r="F182" s="50"/>
      <c r="G182" s="51">
        <v>1.8420000000000001</v>
      </c>
      <c r="H182" s="53">
        <v>0.94199999999999995</v>
      </c>
      <c r="I182" s="53">
        <v>0.94199999999999995</v>
      </c>
      <c r="J182" s="53">
        <v>0.94199999999999995</v>
      </c>
      <c r="K182" s="55">
        <v>0.94199999999999995</v>
      </c>
      <c r="L182" s="177" t="s">
        <v>24</v>
      </c>
      <c r="M182" s="155" t="s">
        <v>283</v>
      </c>
      <c r="N182" s="145" t="s">
        <v>26</v>
      </c>
    </row>
    <row r="183" spans="1:14" ht="15" customHeight="1" thickBot="1">
      <c r="A183" s="168"/>
      <c r="B183" s="168"/>
      <c r="C183" s="173"/>
      <c r="D183" s="21" t="s">
        <v>5</v>
      </c>
      <c r="E183" s="8"/>
      <c r="F183" s="8"/>
      <c r="G183" s="15"/>
      <c r="H183" s="16"/>
      <c r="I183" s="16"/>
      <c r="J183" s="16"/>
      <c r="K183" s="15"/>
      <c r="L183" s="178"/>
      <c r="M183" s="148"/>
      <c r="N183" s="146"/>
    </row>
    <row r="184" spans="1:14" ht="15" customHeight="1" thickBot="1">
      <c r="A184" s="168"/>
      <c r="B184" s="168"/>
      <c r="C184" s="173"/>
      <c r="D184" s="21" t="s">
        <v>6</v>
      </c>
      <c r="E184" s="54"/>
      <c r="F184" s="54"/>
      <c r="G184" s="14"/>
      <c r="H184" s="19"/>
      <c r="I184" s="19"/>
      <c r="J184" s="19"/>
      <c r="K184" s="14"/>
      <c r="L184" s="178"/>
      <c r="M184" s="148"/>
      <c r="N184" s="146"/>
    </row>
    <row r="185" spans="1:14" ht="15" customHeight="1" thickBot="1">
      <c r="A185" s="168"/>
      <c r="B185" s="168"/>
      <c r="C185" s="173"/>
      <c r="D185" s="21" t="s">
        <v>7</v>
      </c>
      <c r="E185" s="54"/>
      <c r="F185" s="54"/>
      <c r="G185" s="14"/>
      <c r="H185" s="19"/>
      <c r="I185" s="19"/>
      <c r="J185" s="19"/>
      <c r="K185" s="14"/>
      <c r="L185" s="178"/>
      <c r="M185" s="148"/>
      <c r="N185" s="146"/>
    </row>
    <row r="186" spans="1:14" ht="15" customHeight="1" thickBot="1">
      <c r="A186" s="168"/>
      <c r="B186" s="168"/>
      <c r="C186" s="173"/>
      <c r="D186" s="21" t="s">
        <v>8</v>
      </c>
      <c r="E186" s="54"/>
      <c r="F186" s="54"/>
      <c r="G186" s="14">
        <f t="shared" ref="G186:K186" si="21">SUM(G182:G185)</f>
        <v>1.8420000000000001</v>
      </c>
      <c r="H186" s="17">
        <f t="shared" si="21"/>
        <v>0.94199999999999995</v>
      </c>
      <c r="I186" s="16">
        <f t="shared" si="21"/>
        <v>0.94199999999999995</v>
      </c>
      <c r="J186" s="11">
        <f t="shared" si="21"/>
        <v>0.94199999999999995</v>
      </c>
      <c r="K186" s="14">
        <f t="shared" si="21"/>
        <v>0.94199999999999995</v>
      </c>
      <c r="L186" s="179"/>
      <c r="M186" s="156"/>
      <c r="N186" s="146"/>
    </row>
    <row r="187" spans="1:14" ht="16.5" customHeight="1" thickBot="1">
      <c r="A187" s="167" t="s">
        <v>36</v>
      </c>
      <c r="B187" s="167" t="s">
        <v>109</v>
      </c>
      <c r="C187" s="172"/>
      <c r="D187" s="21" t="s">
        <v>4</v>
      </c>
      <c r="E187" s="54"/>
      <c r="F187" s="54"/>
      <c r="G187" s="94">
        <f>SUM(G192,G197,G202)</f>
        <v>17.8</v>
      </c>
      <c r="H187" s="94">
        <f t="shared" ref="H187:K187" si="22">SUM(H192,H197,H202)</f>
        <v>17.8</v>
      </c>
      <c r="I187" s="94">
        <f t="shared" si="22"/>
        <v>17.8</v>
      </c>
      <c r="J187" s="94">
        <f t="shared" si="22"/>
        <v>17.8</v>
      </c>
      <c r="K187" s="94">
        <f t="shared" si="22"/>
        <v>17.8</v>
      </c>
      <c r="L187" s="260"/>
      <c r="M187" s="262"/>
      <c r="N187" s="145" t="s">
        <v>11</v>
      </c>
    </row>
    <row r="188" spans="1:14" ht="16.5" thickBot="1">
      <c r="A188" s="168"/>
      <c r="B188" s="168"/>
      <c r="C188" s="173"/>
      <c r="D188" s="21" t="s">
        <v>5</v>
      </c>
      <c r="E188" s="54"/>
      <c r="F188" s="54"/>
      <c r="G188" s="94">
        <f t="shared" ref="G188:K188" si="23">SUM(G193,G198,G203)</f>
        <v>927.30000000000007</v>
      </c>
      <c r="H188" s="94">
        <f t="shared" si="23"/>
        <v>927.5</v>
      </c>
      <c r="I188" s="94">
        <f t="shared" si="23"/>
        <v>927.5</v>
      </c>
      <c r="J188" s="94">
        <f t="shared" si="23"/>
        <v>927.5</v>
      </c>
      <c r="K188" s="94">
        <f t="shared" si="23"/>
        <v>927.5</v>
      </c>
      <c r="L188" s="261"/>
      <c r="M188" s="153"/>
      <c r="N188" s="146"/>
    </row>
    <row r="189" spans="1:14" ht="16.5" thickBot="1">
      <c r="A189" s="168"/>
      <c r="B189" s="168"/>
      <c r="C189" s="173"/>
      <c r="D189" s="21" t="s">
        <v>6</v>
      </c>
      <c r="E189" s="54"/>
      <c r="F189" s="54"/>
      <c r="G189" s="94">
        <f t="shared" ref="G189:K189" si="24">SUM(G194,G199,G204)</f>
        <v>560.1</v>
      </c>
      <c r="H189" s="94">
        <f t="shared" si="24"/>
        <v>567.1</v>
      </c>
      <c r="I189" s="94">
        <f t="shared" si="24"/>
        <v>567.1</v>
      </c>
      <c r="J189" s="94">
        <f t="shared" si="24"/>
        <v>567.1</v>
      </c>
      <c r="K189" s="94">
        <f t="shared" si="24"/>
        <v>567.1</v>
      </c>
      <c r="L189" s="261"/>
      <c r="M189" s="153"/>
      <c r="N189" s="146"/>
    </row>
    <row r="190" spans="1:14" ht="14.25" customHeight="1" thickBot="1">
      <c r="A190" s="168"/>
      <c r="B190" s="168"/>
      <c r="C190" s="173"/>
      <c r="D190" s="21" t="s">
        <v>7</v>
      </c>
      <c r="E190" s="54"/>
      <c r="F190" s="54"/>
      <c r="G190" s="94">
        <f t="shared" ref="G190:K190" si="25">SUM(G195,G200,G205)</f>
        <v>0</v>
      </c>
      <c r="H190" s="94">
        <f t="shared" si="25"/>
        <v>0</v>
      </c>
      <c r="I190" s="94">
        <f t="shared" si="25"/>
        <v>0</v>
      </c>
      <c r="J190" s="94">
        <f t="shared" si="25"/>
        <v>0</v>
      </c>
      <c r="K190" s="94">
        <f t="shared" si="25"/>
        <v>0</v>
      </c>
      <c r="L190" s="261"/>
      <c r="M190" s="153"/>
      <c r="N190" s="146"/>
    </row>
    <row r="191" spans="1:14" ht="16.5" thickBot="1">
      <c r="A191" s="187"/>
      <c r="B191" s="187"/>
      <c r="C191" s="185"/>
      <c r="D191" s="21" t="s">
        <v>8</v>
      </c>
      <c r="E191" s="52"/>
      <c r="F191" s="52"/>
      <c r="G191" s="75">
        <f>SUM(G187:G190)</f>
        <v>1505.2</v>
      </c>
      <c r="H191" s="96">
        <f>H187+H188+H189</f>
        <v>1512.4</v>
      </c>
      <c r="I191" s="96">
        <f>I187+I188+I189</f>
        <v>1512.4</v>
      </c>
      <c r="J191" s="96">
        <f>J187+J188+J189</f>
        <v>1512.4</v>
      </c>
      <c r="K191" s="97">
        <f>K187+K188+K189</f>
        <v>1512.4</v>
      </c>
      <c r="L191" s="261"/>
      <c r="M191" s="153"/>
      <c r="N191" s="147"/>
    </row>
    <row r="192" spans="1:14" ht="16.5" thickBot="1">
      <c r="A192" s="167" t="s">
        <v>106</v>
      </c>
      <c r="B192" s="177" t="s">
        <v>190</v>
      </c>
      <c r="C192" s="172"/>
      <c r="D192" s="21" t="s">
        <v>4</v>
      </c>
      <c r="E192" s="54"/>
      <c r="F192" s="93"/>
      <c r="G192" s="75">
        <v>16.8</v>
      </c>
      <c r="H192" s="75">
        <v>16.8</v>
      </c>
      <c r="I192" s="96">
        <v>16.8</v>
      </c>
      <c r="J192" s="98">
        <v>16.8</v>
      </c>
      <c r="K192" s="98">
        <v>16.8</v>
      </c>
      <c r="L192" s="160"/>
      <c r="M192" s="176"/>
      <c r="N192" s="145" t="s">
        <v>11</v>
      </c>
    </row>
    <row r="193" spans="1:14" ht="16.5" thickBot="1">
      <c r="A193" s="168"/>
      <c r="B193" s="178"/>
      <c r="C193" s="173"/>
      <c r="D193" s="21" t="s">
        <v>5</v>
      </c>
      <c r="E193" s="54"/>
      <c r="F193" s="93"/>
      <c r="G193" s="84">
        <v>768.6</v>
      </c>
      <c r="H193" s="84">
        <v>768.8</v>
      </c>
      <c r="I193" s="99">
        <v>768.8</v>
      </c>
      <c r="J193" s="100">
        <v>768.8</v>
      </c>
      <c r="K193" s="100">
        <v>768.8</v>
      </c>
      <c r="L193" s="160"/>
      <c r="M193" s="176"/>
      <c r="N193" s="146"/>
    </row>
    <row r="194" spans="1:14" ht="16.5" thickBot="1">
      <c r="A194" s="168"/>
      <c r="B194" s="178"/>
      <c r="C194" s="173"/>
      <c r="D194" s="21" t="s">
        <v>6</v>
      </c>
      <c r="E194" s="54"/>
      <c r="F194" s="93"/>
      <c r="G194" s="101">
        <v>538.4</v>
      </c>
      <c r="H194" s="101">
        <v>545.4</v>
      </c>
      <c r="I194" s="99">
        <v>545.4</v>
      </c>
      <c r="J194" s="100">
        <v>545.4</v>
      </c>
      <c r="K194" s="100">
        <v>545.4</v>
      </c>
      <c r="L194" s="160"/>
      <c r="M194" s="176"/>
      <c r="N194" s="146"/>
    </row>
    <row r="195" spans="1:14" ht="16.5" thickBot="1">
      <c r="A195" s="168"/>
      <c r="B195" s="178"/>
      <c r="C195" s="173"/>
      <c r="D195" s="21" t="s">
        <v>7</v>
      </c>
      <c r="E195" s="54"/>
      <c r="F195" s="93"/>
      <c r="G195" s="102"/>
      <c r="H195" s="102"/>
      <c r="I195" s="103"/>
      <c r="J195" s="104"/>
      <c r="K195" s="104"/>
      <c r="L195" s="160"/>
      <c r="M195" s="176"/>
      <c r="N195" s="146"/>
    </row>
    <row r="196" spans="1:14" ht="16.5" thickBot="1">
      <c r="A196" s="187"/>
      <c r="B196" s="179"/>
      <c r="C196" s="185"/>
      <c r="D196" s="21" t="s">
        <v>8</v>
      </c>
      <c r="E196" s="52"/>
      <c r="F196" s="105"/>
      <c r="G196" s="75">
        <f>G192+G193+G194</f>
        <v>1323.8</v>
      </c>
      <c r="H196" s="75">
        <f>H192+H193+H194</f>
        <v>1331</v>
      </c>
      <c r="I196" s="96">
        <f>I192+I193+I194</f>
        <v>1331</v>
      </c>
      <c r="J196" s="98">
        <f>J192+J193+J194</f>
        <v>1331</v>
      </c>
      <c r="K196" s="98">
        <f>K192+K193+K194</f>
        <v>1331</v>
      </c>
      <c r="L196" s="160"/>
      <c r="M196" s="176"/>
      <c r="N196" s="147"/>
    </row>
    <row r="197" spans="1:14" ht="16.5" thickBot="1">
      <c r="A197" s="167" t="s">
        <v>107</v>
      </c>
      <c r="B197" s="177" t="s">
        <v>191</v>
      </c>
      <c r="C197" s="157"/>
      <c r="D197" s="21" t="s">
        <v>4</v>
      </c>
      <c r="E197" s="106"/>
      <c r="F197" s="107"/>
      <c r="G197" s="75">
        <v>1</v>
      </c>
      <c r="H197" s="75">
        <v>1</v>
      </c>
      <c r="I197" s="96">
        <v>1</v>
      </c>
      <c r="J197" s="98">
        <v>1</v>
      </c>
      <c r="K197" s="98">
        <v>1</v>
      </c>
      <c r="L197" s="160"/>
      <c r="M197" s="165"/>
      <c r="N197" s="145" t="s">
        <v>11</v>
      </c>
    </row>
    <row r="198" spans="1:14" ht="16.5" thickBot="1">
      <c r="A198" s="168"/>
      <c r="B198" s="178"/>
      <c r="C198" s="158"/>
      <c r="D198" s="21" t="s">
        <v>5</v>
      </c>
      <c r="E198" s="106"/>
      <c r="F198" s="107"/>
      <c r="G198" s="84">
        <v>32.200000000000003</v>
      </c>
      <c r="H198" s="84">
        <v>32.200000000000003</v>
      </c>
      <c r="I198" s="108">
        <v>32.200000000000003</v>
      </c>
      <c r="J198" s="80">
        <v>32.200000000000003</v>
      </c>
      <c r="K198" s="80">
        <v>32.200000000000003</v>
      </c>
      <c r="L198" s="160"/>
      <c r="M198" s="165"/>
      <c r="N198" s="146"/>
    </row>
    <row r="199" spans="1:14" ht="16.5" thickBot="1">
      <c r="A199" s="168"/>
      <c r="B199" s="178"/>
      <c r="C199" s="158"/>
      <c r="D199" s="21" t="s">
        <v>6</v>
      </c>
      <c r="E199" s="106"/>
      <c r="F199" s="107"/>
      <c r="G199" s="109">
        <v>21.7</v>
      </c>
      <c r="H199" s="109">
        <v>21.7</v>
      </c>
      <c r="I199" s="95">
        <v>21.7</v>
      </c>
      <c r="J199" s="110">
        <v>21.7</v>
      </c>
      <c r="K199" s="110">
        <v>21.7</v>
      </c>
      <c r="L199" s="160"/>
      <c r="M199" s="165"/>
      <c r="N199" s="146"/>
    </row>
    <row r="200" spans="1:14" ht="16.5" thickBot="1">
      <c r="A200" s="168"/>
      <c r="B200" s="178"/>
      <c r="C200" s="158"/>
      <c r="D200" s="21" t="s">
        <v>7</v>
      </c>
      <c r="E200" s="106"/>
      <c r="F200" s="107"/>
      <c r="G200" s="109"/>
      <c r="H200" s="109"/>
      <c r="I200" s="95"/>
      <c r="J200" s="110"/>
      <c r="K200" s="110"/>
      <c r="L200" s="160"/>
      <c r="M200" s="165"/>
      <c r="N200" s="146"/>
    </row>
    <row r="201" spans="1:14" ht="16.5" thickBot="1">
      <c r="A201" s="187"/>
      <c r="B201" s="179"/>
      <c r="C201" s="159"/>
      <c r="D201" s="21" t="s">
        <v>8</v>
      </c>
      <c r="E201" s="106"/>
      <c r="F201" s="107"/>
      <c r="G201" s="109">
        <f>G197+G198+G199</f>
        <v>54.900000000000006</v>
      </c>
      <c r="H201" s="109">
        <f>H197+H198+H199</f>
        <v>54.900000000000006</v>
      </c>
      <c r="I201" s="95">
        <f>I197+I198+I199</f>
        <v>54.900000000000006</v>
      </c>
      <c r="J201" s="110">
        <f>J197+J198+J199</f>
        <v>54.900000000000006</v>
      </c>
      <c r="K201" s="110">
        <f>K197+K198+K199</f>
        <v>54.900000000000006</v>
      </c>
      <c r="L201" s="160"/>
      <c r="M201" s="165"/>
      <c r="N201" s="147"/>
    </row>
    <row r="202" spans="1:14" ht="16.5" thickBot="1">
      <c r="A202" s="167" t="s">
        <v>192</v>
      </c>
      <c r="B202" s="177" t="s">
        <v>193</v>
      </c>
      <c r="C202" s="172"/>
      <c r="D202" s="21" t="s">
        <v>4</v>
      </c>
      <c r="E202" s="54"/>
      <c r="F202" s="54"/>
      <c r="G202" s="94"/>
      <c r="H202" s="109"/>
      <c r="I202" s="95"/>
      <c r="J202" s="110"/>
      <c r="K202" s="94"/>
      <c r="L202" s="160"/>
      <c r="M202" s="165"/>
      <c r="N202" s="145" t="s">
        <v>11</v>
      </c>
    </row>
    <row r="203" spans="1:14" ht="16.5" thickBot="1">
      <c r="A203" s="168"/>
      <c r="B203" s="178"/>
      <c r="C203" s="173"/>
      <c r="D203" s="21" t="s">
        <v>5</v>
      </c>
      <c r="E203" s="54"/>
      <c r="F203" s="54"/>
      <c r="G203" s="94">
        <v>126.5</v>
      </c>
      <c r="H203" s="95">
        <v>126.5</v>
      </c>
      <c r="I203" s="95">
        <v>126.5</v>
      </c>
      <c r="J203" s="95">
        <v>126.5</v>
      </c>
      <c r="K203" s="94">
        <v>126.5</v>
      </c>
      <c r="L203" s="160"/>
      <c r="M203" s="165"/>
      <c r="N203" s="146"/>
    </row>
    <row r="204" spans="1:14" ht="16.5" thickBot="1">
      <c r="A204" s="168"/>
      <c r="B204" s="178"/>
      <c r="C204" s="173"/>
      <c r="D204" s="21" t="s">
        <v>6</v>
      </c>
      <c r="E204" s="54"/>
      <c r="F204" s="54"/>
      <c r="G204" s="94"/>
      <c r="H204" s="95"/>
      <c r="I204" s="95"/>
      <c r="J204" s="95"/>
      <c r="K204" s="94"/>
      <c r="L204" s="160"/>
      <c r="M204" s="165"/>
      <c r="N204" s="146"/>
    </row>
    <row r="205" spans="1:14" ht="16.5" thickBot="1">
      <c r="A205" s="168"/>
      <c r="B205" s="178"/>
      <c r="C205" s="173"/>
      <c r="D205" s="21" t="s">
        <v>7</v>
      </c>
      <c r="E205" s="54"/>
      <c r="F205" s="54"/>
      <c r="G205" s="94"/>
      <c r="H205" s="95"/>
      <c r="I205" s="95"/>
      <c r="J205" s="95"/>
      <c r="K205" s="94"/>
      <c r="L205" s="160"/>
      <c r="M205" s="165"/>
      <c r="N205" s="146"/>
    </row>
    <row r="206" spans="1:14" ht="16.5" thickBot="1">
      <c r="A206" s="187"/>
      <c r="B206" s="179"/>
      <c r="C206" s="185"/>
      <c r="D206" s="21" t="s">
        <v>8</v>
      </c>
      <c r="E206" s="52"/>
      <c r="F206" s="52"/>
      <c r="G206" s="75">
        <f>G203</f>
        <v>126.5</v>
      </c>
      <c r="H206" s="96">
        <f>H203</f>
        <v>126.5</v>
      </c>
      <c r="I206" s="96">
        <f>I203</f>
        <v>126.5</v>
      </c>
      <c r="J206" s="96">
        <f>J203</f>
        <v>126.5</v>
      </c>
      <c r="K206" s="97">
        <f>K203</f>
        <v>126.5</v>
      </c>
      <c r="L206" s="161"/>
      <c r="M206" s="166"/>
      <c r="N206" s="147"/>
    </row>
    <row r="207" spans="1:14" ht="21.75" customHeight="1" thickBot="1">
      <c r="A207" s="167" t="s">
        <v>37</v>
      </c>
      <c r="B207" s="167" t="s">
        <v>264</v>
      </c>
      <c r="C207" s="172"/>
      <c r="D207" s="21" t="s">
        <v>4</v>
      </c>
      <c r="E207" s="56"/>
      <c r="F207" s="8"/>
      <c r="G207" s="15">
        <v>28.457999999999998</v>
      </c>
      <c r="H207" s="16">
        <v>21.773</v>
      </c>
      <c r="I207" s="16">
        <v>21.821999999999999</v>
      </c>
      <c r="J207" s="16">
        <v>21.821999999999999</v>
      </c>
      <c r="K207" s="15">
        <v>21.821999999999999</v>
      </c>
      <c r="L207" s="149"/>
      <c r="M207" s="152"/>
      <c r="N207" s="189" t="s">
        <v>29</v>
      </c>
    </row>
    <row r="208" spans="1:14" ht="21.75" customHeight="1" thickBot="1">
      <c r="A208" s="168"/>
      <c r="B208" s="168"/>
      <c r="C208" s="173"/>
      <c r="D208" s="21" t="s">
        <v>5</v>
      </c>
      <c r="E208" s="54"/>
      <c r="F208" s="54"/>
      <c r="G208" s="14"/>
      <c r="H208" s="19"/>
      <c r="I208" s="19"/>
      <c r="J208" s="19"/>
      <c r="K208" s="14"/>
      <c r="L208" s="150"/>
      <c r="M208" s="153"/>
      <c r="N208" s="188"/>
    </row>
    <row r="209" spans="1:14" ht="21.75" customHeight="1" thickBot="1">
      <c r="A209" s="168"/>
      <c r="B209" s="168"/>
      <c r="C209" s="173"/>
      <c r="D209" s="21" t="s">
        <v>6</v>
      </c>
      <c r="E209" s="54"/>
      <c r="F209" s="54"/>
      <c r="G209" s="14"/>
      <c r="H209" s="19"/>
      <c r="I209" s="19"/>
      <c r="J209" s="19"/>
      <c r="K209" s="14"/>
      <c r="L209" s="150"/>
      <c r="M209" s="153"/>
      <c r="N209" s="188"/>
    </row>
    <row r="210" spans="1:14" ht="21.75" customHeight="1" thickBot="1">
      <c r="A210" s="168"/>
      <c r="B210" s="168"/>
      <c r="C210" s="173"/>
      <c r="D210" s="21" t="s">
        <v>7</v>
      </c>
      <c r="E210" s="54"/>
      <c r="F210" s="54"/>
      <c r="G210" s="14"/>
      <c r="H210" s="19"/>
      <c r="I210" s="19"/>
      <c r="J210" s="19"/>
      <c r="K210" s="14"/>
      <c r="L210" s="150"/>
      <c r="M210" s="153"/>
      <c r="N210" s="188"/>
    </row>
    <row r="211" spans="1:14" ht="26.25" customHeight="1" thickBot="1">
      <c r="A211" s="187"/>
      <c r="B211" s="187"/>
      <c r="C211" s="185"/>
      <c r="D211" s="21" t="s">
        <v>8</v>
      </c>
      <c r="E211" s="52"/>
      <c r="F211" s="52"/>
      <c r="G211" s="51">
        <f t="shared" ref="G211:K211" si="26">SUM(G207:G210)</f>
        <v>28.457999999999998</v>
      </c>
      <c r="H211" s="51">
        <f t="shared" si="26"/>
        <v>21.773</v>
      </c>
      <c r="I211" s="51">
        <f t="shared" si="26"/>
        <v>21.821999999999999</v>
      </c>
      <c r="J211" s="51">
        <f t="shared" si="26"/>
        <v>21.821999999999999</v>
      </c>
      <c r="K211" s="51">
        <f t="shared" si="26"/>
        <v>21.821999999999999</v>
      </c>
      <c r="L211" s="151"/>
      <c r="M211" s="154"/>
      <c r="N211" s="190"/>
    </row>
    <row r="212" spans="1:14" ht="16.5" thickBot="1">
      <c r="A212" s="167"/>
      <c r="B212" s="172" t="s">
        <v>28</v>
      </c>
      <c r="C212" s="172"/>
      <c r="D212" s="21" t="s">
        <v>4</v>
      </c>
      <c r="E212" s="10"/>
      <c r="F212" s="10"/>
      <c r="G212" s="13">
        <f>SUM(G72,G107,G142,G167,G182,G187,G207)</f>
        <v>1638.6320000000003</v>
      </c>
      <c r="H212" s="13">
        <f t="shared" ref="H212:K212" si="27">SUM(H72,H107,H142,H167,H182,H187,H207)</f>
        <v>1754.6849999999997</v>
      </c>
      <c r="I212" s="13">
        <f t="shared" si="27"/>
        <v>1763.3729999999996</v>
      </c>
      <c r="J212" s="13">
        <f t="shared" si="27"/>
        <v>1810.9814999999996</v>
      </c>
      <c r="K212" s="13">
        <f t="shared" si="27"/>
        <v>1871.9204249999996</v>
      </c>
      <c r="L212" s="150"/>
      <c r="M212" s="153"/>
      <c r="N212" s="197"/>
    </row>
    <row r="213" spans="1:14" ht="16.5" thickBot="1">
      <c r="A213" s="168"/>
      <c r="B213" s="173"/>
      <c r="C213" s="173"/>
      <c r="D213" s="21" t="s">
        <v>5</v>
      </c>
      <c r="E213" s="10"/>
      <c r="F213" s="10"/>
      <c r="G213" s="13">
        <f t="shared" ref="G213:K213" si="28">SUM(G73,G108,G143,G168,G183,G188,G208)</f>
        <v>3233.2950000000001</v>
      </c>
      <c r="H213" s="13">
        <f t="shared" si="28"/>
        <v>3332.502</v>
      </c>
      <c r="I213" s="13">
        <f t="shared" si="28"/>
        <v>3428.877</v>
      </c>
      <c r="J213" s="13">
        <f t="shared" si="28"/>
        <v>3532.9270000000001</v>
      </c>
      <c r="K213" s="13">
        <f t="shared" si="28"/>
        <v>3632.9270000000001</v>
      </c>
      <c r="L213" s="150"/>
      <c r="M213" s="153"/>
      <c r="N213" s="198"/>
    </row>
    <row r="214" spans="1:14" ht="16.5" thickBot="1">
      <c r="A214" s="168"/>
      <c r="B214" s="173"/>
      <c r="C214" s="173"/>
      <c r="D214" s="21" t="s">
        <v>6</v>
      </c>
      <c r="E214" s="10"/>
      <c r="F214" s="10"/>
      <c r="G214" s="13">
        <f t="shared" ref="G214:K214" si="29">SUM(G74,G109,G144,G169,G184,G189,G209)</f>
        <v>901.54700000000003</v>
      </c>
      <c r="H214" s="13">
        <f t="shared" si="29"/>
        <v>944.81700000000001</v>
      </c>
      <c r="I214" s="13">
        <f t="shared" si="29"/>
        <v>949.81700000000001</v>
      </c>
      <c r="J214" s="13">
        <f t="shared" si="29"/>
        <v>978.83600000000001</v>
      </c>
      <c r="K214" s="13">
        <f t="shared" si="29"/>
        <v>1019.2049000000002</v>
      </c>
      <c r="L214" s="150"/>
      <c r="M214" s="153"/>
      <c r="N214" s="198"/>
    </row>
    <row r="215" spans="1:14" ht="16.5" thickBot="1">
      <c r="A215" s="168"/>
      <c r="B215" s="173"/>
      <c r="C215" s="173"/>
      <c r="D215" s="21" t="s">
        <v>7</v>
      </c>
      <c r="E215" s="10"/>
      <c r="F215" s="10"/>
      <c r="G215" s="13">
        <f t="shared" ref="G215:K215" si="30">SUM(G75,G110,G145,G170,G185,G190,G210)</f>
        <v>62.992999999999995</v>
      </c>
      <c r="H215" s="13">
        <f t="shared" si="30"/>
        <v>60.989999999999995</v>
      </c>
      <c r="I215" s="13">
        <f t="shared" si="30"/>
        <v>60.893000000000001</v>
      </c>
      <c r="J215" s="13">
        <f t="shared" si="30"/>
        <v>60.893000000000001</v>
      </c>
      <c r="K215" s="13">
        <f t="shared" si="30"/>
        <v>60.893000000000001</v>
      </c>
      <c r="L215" s="150"/>
      <c r="M215" s="153"/>
      <c r="N215" s="198"/>
    </row>
    <row r="216" spans="1:14" ht="16.5" thickBot="1">
      <c r="A216" s="187"/>
      <c r="B216" s="185"/>
      <c r="C216" s="185"/>
      <c r="D216" s="21" t="s">
        <v>8</v>
      </c>
      <c r="E216" s="8"/>
      <c r="F216" s="8"/>
      <c r="G216" s="11">
        <f t="shared" ref="G216:K216" si="31">SUM(G212:G215)</f>
        <v>5836.4670000000006</v>
      </c>
      <c r="H216" s="11">
        <f t="shared" si="31"/>
        <v>6092.9939999999997</v>
      </c>
      <c r="I216" s="11">
        <f t="shared" si="31"/>
        <v>6202.96</v>
      </c>
      <c r="J216" s="11">
        <f t="shared" si="31"/>
        <v>6383.6374999999998</v>
      </c>
      <c r="K216" s="11">
        <f t="shared" si="31"/>
        <v>6584.9453250000006</v>
      </c>
      <c r="L216" s="151"/>
      <c r="M216" s="154"/>
      <c r="N216" s="183"/>
    </row>
    <row r="217" spans="1:14" ht="16.5" thickBot="1">
      <c r="A217" s="216" t="s">
        <v>55</v>
      </c>
      <c r="B217" s="217"/>
      <c r="C217" s="217"/>
      <c r="D217" s="217"/>
      <c r="E217" s="217"/>
      <c r="F217" s="217"/>
      <c r="G217" s="217"/>
      <c r="H217" s="218"/>
      <c r="I217" s="218"/>
      <c r="J217" s="218"/>
      <c r="K217" s="218"/>
      <c r="L217" s="218"/>
      <c r="M217" s="218"/>
      <c r="N217" s="219"/>
    </row>
    <row r="218" spans="1:14" ht="25.5" customHeight="1" thickBot="1">
      <c r="A218" s="167" t="s">
        <v>56</v>
      </c>
      <c r="B218" s="167" t="s">
        <v>114</v>
      </c>
      <c r="C218" s="172"/>
      <c r="D218" s="1" t="s">
        <v>4</v>
      </c>
      <c r="E218" s="50"/>
      <c r="F218" s="50"/>
      <c r="G218" s="51">
        <v>1399.23</v>
      </c>
      <c r="H218" s="51">
        <v>1683.96</v>
      </c>
      <c r="I218" s="51">
        <v>805.27</v>
      </c>
      <c r="J218" s="51">
        <v>843.07</v>
      </c>
      <c r="K218" s="51">
        <v>881.82</v>
      </c>
      <c r="L218" s="244" t="s">
        <v>39</v>
      </c>
      <c r="M218" s="155">
        <v>216.4</v>
      </c>
      <c r="N218" s="145" t="s">
        <v>300</v>
      </c>
    </row>
    <row r="219" spans="1:14" ht="25.5" customHeight="1" thickBot="1">
      <c r="A219" s="168"/>
      <c r="B219" s="168"/>
      <c r="C219" s="173"/>
      <c r="D219" s="1" t="s">
        <v>5</v>
      </c>
      <c r="E219" s="50"/>
      <c r="F219" s="50"/>
      <c r="G219" s="51">
        <v>348.19</v>
      </c>
      <c r="H219" s="51">
        <v>4024.38</v>
      </c>
      <c r="I219" s="51">
        <v>127.7</v>
      </c>
      <c r="J219" s="51">
        <v>127.7</v>
      </c>
      <c r="K219" s="51">
        <v>139.85</v>
      </c>
      <c r="L219" s="245"/>
      <c r="M219" s="148"/>
      <c r="N219" s="146"/>
    </row>
    <row r="220" spans="1:14" ht="25.5" customHeight="1" thickBot="1">
      <c r="A220" s="168"/>
      <c r="B220" s="168"/>
      <c r="C220" s="173"/>
      <c r="D220" s="1" t="s">
        <v>6</v>
      </c>
      <c r="E220" s="50"/>
      <c r="F220" s="50"/>
      <c r="G220" s="51"/>
      <c r="H220" s="51"/>
      <c r="I220" s="51"/>
      <c r="J220" s="51"/>
      <c r="K220" s="51"/>
      <c r="L220" s="245" t="s">
        <v>40</v>
      </c>
      <c r="M220" s="148">
        <v>57.5</v>
      </c>
      <c r="N220" s="146"/>
    </row>
    <row r="221" spans="1:14" ht="25.5" customHeight="1" thickBot="1">
      <c r="A221" s="168"/>
      <c r="B221" s="168"/>
      <c r="C221" s="173"/>
      <c r="D221" s="1" t="s">
        <v>7</v>
      </c>
      <c r="E221" s="50"/>
      <c r="F221" s="50"/>
      <c r="G221" s="51"/>
      <c r="H221" s="51">
        <v>0.12</v>
      </c>
      <c r="I221" s="51"/>
      <c r="J221" s="51"/>
      <c r="K221" s="51"/>
      <c r="L221" s="245"/>
      <c r="M221" s="148"/>
      <c r="N221" s="146"/>
    </row>
    <row r="222" spans="1:14" ht="16.5" thickBot="1">
      <c r="A222" s="168"/>
      <c r="B222" s="168"/>
      <c r="C222" s="173"/>
      <c r="D222" s="57" t="s">
        <v>8</v>
      </c>
      <c r="E222" s="52"/>
      <c r="F222" s="52"/>
      <c r="G222" s="51">
        <f t="shared" ref="G222:K222" si="32">SUM(G218:G221)</f>
        <v>1747.42</v>
      </c>
      <c r="H222" s="51">
        <f t="shared" si="32"/>
        <v>5708.46</v>
      </c>
      <c r="I222" s="51">
        <f t="shared" si="32"/>
        <v>932.97</v>
      </c>
      <c r="J222" s="51">
        <f t="shared" si="32"/>
        <v>970.7700000000001</v>
      </c>
      <c r="K222" s="51">
        <f t="shared" si="32"/>
        <v>1021.6700000000001</v>
      </c>
      <c r="L222" s="245"/>
      <c r="M222" s="148"/>
      <c r="N222" s="146"/>
    </row>
    <row r="223" spans="1:14" ht="16.5" thickBot="1">
      <c r="A223" s="167" t="s">
        <v>118</v>
      </c>
      <c r="B223" s="177" t="s">
        <v>261</v>
      </c>
      <c r="C223" s="157"/>
      <c r="D223" s="3" t="s">
        <v>4</v>
      </c>
      <c r="E223" s="52"/>
      <c r="F223" s="52"/>
      <c r="G223" s="51">
        <v>1274.52</v>
      </c>
      <c r="H223" s="51">
        <v>923.77</v>
      </c>
      <c r="I223" s="51">
        <v>774.4</v>
      </c>
      <c r="J223" s="51">
        <v>810.8</v>
      </c>
      <c r="K223" s="51">
        <v>848.1</v>
      </c>
      <c r="L223" s="155"/>
      <c r="M223" s="273"/>
      <c r="N223" s="145"/>
    </row>
    <row r="224" spans="1:14" ht="16.5" thickBot="1">
      <c r="A224" s="168"/>
      <c r="B224" s="178"/>
      <c r="C224" s="158"/>
      <c r="D224" s="1" t="s">
        <v>5</v>
      </c>
      <c r="E224" s="52"/>
      <c r="F224" s="52"/>
      <c r="G224" s="51">
        <v>348.19</v>
      </c>
      <c r="H224" s="51">
        <v>3912.19</v>
      </c>
      <c r="I224" s="51">
        <v>127.7</v>
      </c>
      <c r="J224" s="51">
        <v>133.69999999999999</v>
      </c>
      <c r="K224" s="51">
        <v>139.85</v>
      </c>
      <c r="L224" s="148"/>
      <c r="M224" s="273"/>
      <c r="N224" s="146"/>
    </row>
    <row r="225" spans="1:14" ht="16.5" thickBot="1">
      <c r="A225" s="168"/>
      <c r="B225" s="178"/>
      <c r="C225" s="158"/>
      <c r="D225" s="1" t="s">
        <v>6</v>
      </c>
      <c r="E225" s="52"/>
      <c r="F225" s="52"/>
      <c r="G225" s="51"/>
      <c r="H225" s="51"/>
      <c r="I225" s="51"/>
      <c r="J225" s="51"/>
      <c r="K225" s="51"/>
      <c r="L225" s="148"/>
      <c r="M225" s="273"/>
      <c r="N225" s="146"/>
    </row>
    <row r="226" spans="1:14" ht="16.5" thickBot="1">
      <c r="A226" s="168"/>
      <c r="B226" s="178"/>
      <c r="C226" s="158"/>
      <c r="D226" s="1" t="s">
        <v>7</v>
      </c>
      <c r="E226" s="52"/>
      <c r="F226" s="52"/>
      <c r="G226" s="51"/>
      <c r="H226" s="51"/>
      <c r="I226" s="51"/>
      <c r="J226" s="51"/>
      <c r="K226" s="51"/>
      <c r="L226" s="148"/>
      <c r="M226" s="273"/>
      <c r="N226" s="146"/>
    </row>
    <row r="227" spans="1:14" ht="21.75" customHeight="1" thickBot="1">
      <c r="A227" s="187"/>
      <c r="B227" s="179"/>
      <c r="C227" s="159"/>
      <c r="D227" s="1" t="s">
        <v>8</v>
      </c>
      <c r="E227" s="56"/>
      <c r="F227" s="56"/>
      <c r="G227" s="17">
        <f>SUM(G223:G226)</f>
        <v>1622.71</v>
      </c>
      <c r="H227" s="17">
        <f t="shared" ref="H227:K227" si="33">SUM(H223:H226)</f>
        <v>4835.96</v>
      </c>
      <c r="I227" s="17">
        <f t="shared" si="33"/>
        <v>902.1</v>
      </c>
      <c r="J227" s="17">
        <f t="shared" si="33"/>
        <v>944.5</v>
      </c>
      <c r="K227" s="17">
        <f t="shared" si="33"/>
        <v>987.95</v>
      </c>
      <c r="L227" s="148"/>
      <c r="M227" s="273"/>
      <c r="N227" s="147"/>
    </row>
    <row r="228" spans="1:14" ht="16.5" thickBot="1">
      <c r="A228" s="168" t="s">
        <v>252</v>
      </c>
      <c r="B228" s="178" t="s">
        <v>321</v>
      </c>
      <c r="C228" s="188">
        <v>118.12</v>
      </c>
      <c r="D228" s="1" t="s">
        <v>4</v>
      </c>
      <c r="E228" s="111"/>
      <c r="F228" s="111"/>
      <c r="G228" s="88">
        <v>5.9059999999999997</v>
      </c>
      <c r="H228" s="88"/>
      <c r="I228" s="88"/>
      <c r="J228" s="88"/>
      <c r="K228" s="51"/>
      <c r="L228" s="150"/>
      <c r="M228" s="174"/>
      <c r="N228" s="146" t="s">
        <v>43</v>
      </c>
    </row>
    <row r="229" spans="1:14" ht="16.5" thickBot="1">
      <c r="A229" s="168"/>
      <c r="B229" s="178"/>
      <c r="C229" s="188"/>
      <c r="D229" s="1" t="s">
        <v>5</v>
      </c>
      <c r="E229" s="50"/>
      <c r="F229" s="50"/>
      <c r="G229" s="51">
        <v>112.214</v>
      </c>
      <c r="H229" s="51"/>
      <c r="I229" s="51"/>
      <c r="J229" s="51"/>
      <c r="K229" s="51"/>
      <c r="L229" s="150"/>
      <c r="M229" s="174"/>
      <c r="N229" s="146"/>
    </row>
    <row r="230" spans="1:14" ht="16.5" thickBot="1">
      <c r="A230" s="168"/>
      <c r="B230" s="178"/>
      <c r="C230" s="188"/>
      <c r="D230" s="1" t="s">
        <v>6</v>
      </c>
      <c r="E230" s="50"/>
      <c r="F230" s="50"/>
      <c r="G230" s="51"/>
      <c r="H230" s="51"/>
      <c r="I230" s="51"/>
      <c r="J230" s="51"/>
      <c r="K230" s="51"/>
      <c r="L230" s="150"/>
      <c r="M230" s="174"/>
      <c r="N230" s="146"/>
    </row>
    <row r="231" spans="1:14" ht="16.5" thickBot="1">
      <c r="A231" s="168"/>
      <c r="B231" s="178"/>
      <c r="C231" s="188"/>
      <c r="D231" s="1" t="s">
        <v>7</v>
      </c>
      <c r="E231" s="50"/>
      <c r="F231" s="50"/>
      <c r="G231" s="51"/>
      <c r="H231" s="51"/>
      <c r="I231" s="51"/>
      <c r="J231" s="51"/>
      <c r="K231" s="51"/>
      <c r="L231" s="150"/>
      <c r="M231" s="174"/>
      <c r="N231" s="146"/>
    </row>
    <row r="232" spans="1:14" ht="16.5" thickBot="1">
      <c r="A232" s="168"/>
      <c r="B232" s="178"/>
      <c r="C232" s="188"/>
      <c r="D232" s="1" t="s">
        <v>8</v>
      </c>
      <c r="E232" s="52"/>
      <c r="F232" s="52"/>
      <c r="G232" s="51">
        <f>G228+G229</f>
        <v>118.12</v>
      </c>
      <c r="H232" s="51"/>
      <c r="I232" s="51"/>
      <c r="J232" s="51"/>
      <c r="K232" s="51"/>
      <c r="L232" s="150"/>
      <c r="M232" s="174"/>
      <c r="N232" s="147"/>
    </row>
    <row r="233" spans="1:14" ht="16.5" thickBot="1">
      <c r="A233" s="167" t="s">
        <v>253</v>
      </c>
      <c r="B233" s="177" t="s">
        <v>322</v>
      </c>
      <c r="C233" s="162">
        <f>H237</f>
        <v>32.049500000000002</v>
      </c>
      <c r="D233" s="1" t="s">
        <v>4</v>
      </c>
      <c r="E233" s="50"/>
      <c r="F233" s="50"/>
      <c r="G233" s="51"/>
      <c r="H233" s="51">
        <v>1.6020000000000001</v>
      </c>
      <c r="I233" s="51"/>
      <c r="J233" s="51"/>
      <c r="K233" s="51"/>
      <c r="L233" s="150"/>
      <c r="M233" s="174"/>
      <c r="N233" s="145" t="s">
        <v>43</v>
      </c>
    </row>
    <row r="234" spans="1:14" ht="16.5" thickBot="1">
      <c r="A234" s="168"/>
      <c r="B234" s="178"/>
      <c r="C234" s="188"/>
      <c r="D234" s="1" t="s">
        <v>5</v>
      </c>
      <c r="E234" s="50"/>
      <c r="F234" s="50"/>
      <c r="G234" s="51"/>
      <c r="H234" s="51">
        <v>30.447500000000002</v>
      </c>
      <c r="I234" s="51"/>
      <c r="J234" s="51"/>
      <c r="K234" s="51"/>
      <c r="L234" s="150"/>
      <c r="M234" s="174"/>
      <c r="N234" s="146"/>
    </row>
    <row r="235" spans="1:14" ht="16.5" thickBot="1">
      <c r="A235" s="168"/>
      <c r="B235" s="178"/>
      <c r="C235" s="188"/>
      <c r="D235" s="1" t="s">
        <v>6</v>
      </c>
      <c r="E235" s="50"/>
      <c r="F235" s="50"/>
      <c r="G235" s="51"/>
      <c r="H235" s="51"/>
      <c r="I235" s="51"/>
      <c r="J235" s="51"/>
      <c r="K235" s="51"/>
      <c r="L235" s="150"/>
      <c r="M235" s="174"/>
      <c r="N235" s="146"/>
    </row>
    <row r="236" spans="1:14" ht="16.5" thickBot="1">
      <c r="A236" s="168"/>
      <c r="B236" s="178"/>
      <c r="C236" s="188"/>
      <c r="D236" s="1" t="s">
        <v>7</v>
      </c>
      <c r="E236" s="50"/>
      <c r="F236" s="50"/>
      <c r="G236" s="51"/>
      <c r="H236" s="51"/>
      <c r="I236" s="51"/>
      <c r="J236" s="51"/>
      <c r="K236" s="51"/>
      <c r="L236" s="150"/>
      <c r="M236" s="174"/>
      <c r="N236" s="146"/>
    </row>
    <row r="237" spans="1:14" ht="16.5" thickBot="1">
      <c r="A237" s="168"/>
      <c r="B237" s="178"/>
      <c r="C237" s="188"/>
      <c r="D237" s="1" t="s">
        <v>8</v>
      </c>
      <c r="E237" s="52"/>
      <c r="F237" s="52"/>
      <c r="G237" s="51"/>
      <c r="H237" s="51">
        <f>H233+H234</f>
        <v>32.049500000000002</v>
      </c>
      <c r="I237" s="51"/>
      <c r="J237" s="51"/>
      <c r="K237" s="51"/>
      <c r="L237" s="150"/>
      <c r="M237" s="174"/>
      <c r="N237" s="147"/>
    </row>
    <row r="238" spans="1:14" ht="16.5" thickBot="1">
      <c r="A238" s="167" t="s">
        <v>254</v>
      </c>
      <c r="B238" s="177" t="s">
        <v>323</v>
      </c>
      <c r="C238" s="162">
        <f>I242+K242</f>
        <v>37</v>
      </c>
      <c r="D238" s="1" t="s">
        <v>4</v>
      </c>
      <c r="E238" s="50"/>
      <c r="F238" s="50"/>
      <c r="G238" s="51"/>
      <c r="H238" s="51"/>
      <c r="I238" s="51">
        <v>3.86</v>
      </c>
      <c r="J238" s="51"/>
      <c r="K238" s="51">
        <v>1.66</v>
      </c>
      <c r="L238" s="150"/>
      <c r="M238" s="174"/>
      <c r="N238" s="145" t="s">
        <v>43</v>
      </c>
    </row>
    <row r="239" spans="1:14" ht="16.5" thickBot="1">
      <c r="A239" s="168"/>
      <c r="B239" s="178"/>
      <c r="C239" s="188"/>
      <c r="D239" s="1" t="s">
        <v>5</v>
      </c>
      <c r="E239" s="50"/>
      <c r="F239" s="50"/>
      <c r="G239" s="51"/>
      <c r="H239" s="51"/>
      <c r="I239" s="51"/>
      <c r="J239" s="51"/>
      <c r="K239" s="51">
        <v>31.48</v>
      </c>
      <c r="L239" s="150"/>
      <c r="M239" s="174"/>
      <c r="N239" s="146"/>
    </row>
    <row r="240" spans="1:14" ht="16.5" thickBot="1">
      <c r="A240" s="168"/>
      <c r="B240" s="178"/>
      <c r="C240" s="188"/>
      <c r="D240" s="1" t="s">
        <v>6</v>
      </c>
      <c r="E240" s="50"/>
      <c r="F240" s="50"/>
      <c r="G240" s="51"/>
      <c r="H240" s="51"/>
      <c r="I240" s="51"/>
      <c r="J240" s="51"/>
      <c r="K240" s="51"/>
      <c r="L240" s="150"/>
      <c r="M240" s="174"/>
      <c r="N240" s="146"/>
    </row>
    <row r="241" spans="1:14" ht="16.5" thickBot="1">
      <c r="A241" s="168"/>
      <c r="B241" s="178"/>
      <c r="C241" s="188"/>
      <c r="D241" s="1" t="s">
        <v>7</v>
      </c>
      <c r="E241" s="50"/>
      <c r="F241" s="50"/>
      <c r="G241" s="51"/>
      <c r="H241" s="51"/>
      <c r="I241" s="51"/>
      <c r="J241" s="51"/>
      <c r="K241" s="51"/>
      <c r="L241" s="150"/>
      <c r="M241" s="174"/>
      <c r="N241" s="146"/>
    </row>
    <row r="242" spans="1:14" ht="16.5" thickBot="1">
      <c r="A242" s="168"/>
      <c r="B242" s="178"/>
      <c r="C242" s="188"/>
      <c r="D242" s="1" t="s">
        <v>8</v>
      </c>
      <c r="E242" s="52"/>
      <c r="F242" s="52"/>
      <c r="G242" s="51"/>
      <c r="H242" s="51"/>
      <c r="I242" s="51">
        <v>3.86</v>
      </c>
      <c r="J242" s="51"/>
      <c r="K242" s="51">
        <f>K238+K239</f>
        <v>33.14</v>
      </c>
      <c r="L242" s="150"/>
      <c r="M242" s="174"/>
      <c r="N242" s="147"/>
    </row>
    <row r="243" spans="1:14" ht="16.5" thickBot="1">
      <c r="A243" s="167" t="s">
        <v>255</v>
      </c>
      <c r="B243" s="177" t="s">
        <v>277</v>
      </c>
      <c r="C243" s="157"/>
      <c r="D243" s="1" t="s">
        <v>4</v>
      </c>
      <c r="E243" s="52"/>
      <c r="F243" s="52"/>
      <c r="G243" s="51">
        <v>7.6</v>
      </c>
      <c r="H243" s="51">
        <v>200</v>
      </c>
      <c r="I243" s="51"/>
      <c r="J243" s="51"/>
      <c r="K243" s="51"/>
      <c r="L243" s="150"/>
      <c r="M243" s="204"/>
      <c r="N243" s="145"/>
    </row>
    <row r="244" spans="1:14" ht="16.5" thickBot="1">
      <c r="A244" s="168"/>
      <c r="B244" s="250"/>
      <c r="C244" s="158"/>
      <c r="D244" s="1" t="s">
        <v>5</v>
      </c>
      <c r="E244" s="52"/>
      <c r="F244" s="52"/>
      <c r="G244" s="51">
        <v>144.30000000000001</v>
      </c>
      <c r="H244" s="51">
        <v>3800</v>
      </c>
      <c r="I244" s="51"/>
      <c r="J244" s="51"/>
      <c r="K244" s="51"/>
      <c r="L244" s="150"/>
      <c r="M244" s="204"/>
      <c r="N244" s="146"/>
    </row>
    <row r="245" spans="1:14" ht="16.5" thickBot="1">
      <c r="A245" s="168"/>
      <c r="B245" s="250"/>
      <c r="C245" s="158"/>
      <c r="D245" s="1" t="s">
        <v>6</v>
      </c>
      <c r="E245" s="52"/>
      <c r="F245" s="52"/>
      <c r="G245" s="51"/>
      <c r="H245" s="51"/>
      <c r="I245" s="51"/>
      <c r="J245" s="51"/>
      <c r="K245" s="51"/>
      <c r="L245" s="150"/>
      <c r="M245" s="204"/>
      <c r="N245" s="146"/>
    </row>
    <row r="246" spans="1:14" ht="16.5" thickBot="1">
      <c r="A246" s="168"/>
      <c r="B246" s="250"/>
      <c r="C246" s="158"/>
      <c r="D246" s="1" t="s">
        <v>7</v>
      </c>
      <c r="E246" s="52"/>
      <c r="F246" s="52"/>
      <c r="G246" s="51"/>
      <c r="H246" s="51"/>
      <c r="I246" s="51"/>
      <c r="J246" s="51"/>
      <c r="K246" s="51"/>
      <c r="L246" s="150"/>
      <c r="M246" s="204"/>
      <c r="N246" s="146"/>
    </row>
    <row r="247" spans="1:14" ht="16.5" thickBot="1">
      <c r="A247" s="187"/>
      <c r="B247" s="250"/>
      <c r="C247" s="159"/>
      <c r="D247" s="1" t="s">
        <v>8</v>
      </c>
      <c r="E247" s="56"/>
      <c r="F247" s="56"/>
      <c r="G247" s="17">
        <f>SUM(G243:G246)</f>
        <v>151.9</v>
      </c>
      <c r="H247" s="17">
        <f t="shared" ref="H247:K247" si="34">SUM(H243:H246)</f>
        <v>4000</v>
      </c>
      <c r="I247" s="17">
        <f t="shared" si="34"/>
        <v>0</v>
      </c>
      <c r="J247" s="17">
        <f t="shared" si="34"/>
        <v>0</v>
      </c>
      <c r="K247" s="17">
        <f t="shared" si="34"/>
        <v>0</v>
      </c>
      <c r="L247" s="150"/>
      <c r="M247" s="204"/>
      <c r="N247" s="147"/>
    </row>
    <row r="248" spans="1:14" ht="21.75" customHeight="1" thickBot="1">
      <c r="A248" s="167" t="s">
        <v>312</v>
      </c>
      <c r="B248" s="177" t="s">
        <v>237</v>
      </c>
      <c r="C248" s="157"/>
      <c r="D248" s="1" t="s">
        <v>4</v>
      </c>
      <c r="E248" s="52"/>
      <c r="F248" s="52"/>
      <c r="G248" s="51">
        <v>851.9</v>
      </c>
      <c r="H248" s="51">
        <v>513.72</v>
      </c>
      <c r="I248" s="51">
        <v>329.05</v>
      </c>
      <c r="J248" s="51">
        <v>64.17</v>
      </c>
      <c r="K248" s="51">
        <v>23.62</v>
      </c>
      <c r="L248" s="150"/>
      <c r="M248" s="204"/>
      <c r="N248" s="145" t="s">
        <v>297</v>
      </c>
    </row>
    <row r="249" spans="1:14" ht="20.25" customHeight="1" thickBot="1">
      <c r="A249" s="168"/>
      <c r="B249" s="178"/>
      <c r="C249" s="158"/>
      <c r="D249" s="1" t="s">
        <v>5</v>
      </c>
      <c r="E249" s="52"/>
      <c r="F249" s="52"/>
      <c r="G249" s="51">
        <v>35.200000000000003</v>
      </c>
      <c r="H249" s="51">
        <v>35.200000000000003</v>
      </c>
      <c r="I249" s="51">
        <v>35.200000000000003</v>
      </c>
      <c r="J249" s="51">
        <v>35.200000000000003</v>
      </c>
      <c r="K249" s="51">
        <v>35.200000000000003</v>
      </c>
      <c r="L249" s="150"/>
      <c r="M249" s="204"/>
      <c r="N249" s="146"/>
    </row>
    <row r="250" spans="1:14" ht="20.25" customHeight="1" thickBot="1">
      <c r="A250" s="168"/>
      <c r="B250" s="178"/>
      <c r="C250" s="158"/>
      <c r="D250" s="1" t="s">
        <v>6</v>
      </c>
      <c r="E250" s="52"/>
      <c r="F250" s="52"/>
      <c r="G250" s="51"/>
      <c r="H250" s="51"/>
      <c r="I250" s="51"/>
      <c r="J250" s="51"/>
      <c r="K250" s="51"/>
      <c r="L250" s="150"/>
      <c r="M250" s="204"/>
      <c r="N250" s="146"/>
    </row>
    <row r="251" spans="1:14" ht="20.25" customHeight="1" thickBot="1">
      <c r="A251" s="168"/>
      <c r="B251" s="178"/>
      <c r="C251" s="158"/>
      <c r="D251" s="1" t="s">
        <v>7</v>
      </c>
      <c r="E251" s="52"/>
      <c r="F251" s="52"/>
      <c r="G251" s="51"/>
      <c r="H251" s="51"/>
      <c r="I251" s="51"/>
      <c r="J251" s="51"/>
      <c r="K251" s="51"/>
      <c r="L251" s="150"/>
      <c r="M251" s="204"/>
      <c r="N251" s="146"/>
    </row>
    <row r="252" spans="1:14" ht="21.75" customHeight="1" thickBot="1">
      <c r="A252" s="187"/>
      <c r="B252" s="179"/>
      <c r="C252" s="159"/>
      <c r="D252" s="1" t="s">
        <v>8</v>
      </c>
      <c r="E252" s="56"/>
      <c r="F252" s="56"/>
      <c r="G252" s="17">
        <f>SUM(G248:G251)</f>
        <v>887.1</v>
      </c>
      <c r="H252" s="17">
        <f t="shared" ref="H252:K252" si="35">SUM(H248:H251)</f>
        <v>548.92000000000007</v>
      </c>
      <c r="I252" s="17">
        <f t="shared" si="35"/>
        <v>364.25</v>
      </c>
      <c r="J252" s="17">
        <f t="shared" si="35"/>
        <v>99.37</v>
      </c>
      <c r="K252" s="17">
        <f t="shared" si="35"/>
        <v>58.820000000000007</v>
      </c>
      <c r="L252" s="150"/>
      <c r="M252" s="204"/>
      <c r="N252" s="147"/>
    </row>
    <row r="253" spans="1:14" ht="21.75" customHeight="1" thickBot="1">
      <c r="A253" s="167" t="s">
        <v>313</v>
      </c>
      <c r="B253" s="240" t="s">
        <v>281</v>
      </c>
      <c r="C253" s="157"/>
      <c r="D253" s="1" t="s">
        <v>4</v>
      </c>
      <c r="E253" s="52"/>
      <c r="F253" s="52"/>
      <c r="G253" s="51">
        <v>0.33</v>
      </c>
      <c r="H253" s="51">
        <v>0.69</v>
      </c>
      <c r="I253" s="51">
        <v>0.69</v>
      </c>
      <c r="J253" s="51">
        <v>0.69</v>
      </c>
      <c r="K253" s="51"/>
      <c r="L253" s="150"/>
      <c r="M253" s="204"/>
      <c r="N253" s="145"/>
    </row>
    <row r="254" spans="1:14" ht="21.75" customHeight="1" thickBot="1">
      <c r="A254" s="168"/>
      <c r="B254" s="241"/>
      <c r="C254" s="158"/>
      <c r="D254" s="1" t="s">
        <v>5</v>
      </c>
      <c r="E254" s="52"/>
      <c r="F254" s="52"/>
      <c r="G254" s="51">
        <v>6.17</v>
      </c>
      <c r="H254" s="51">
        <v>13.01</v>
      </c>
      <c r="I254" s="51">
        <v>13.01</v>
      </c>
      <c r="J254" s="51">
        <v>13.01</v>
      </c>
      <c r="K254" s="51">
        <v>0.69</v>
      </c>
      <c r="L254" s="150"/>
      <c r="M254" s="204"/>
      <c r="N254" s="146"/>
    </row>
    <row r="255" spans="1:14" ht="21.75" customHeight="1" thickBot="1">
      <c r="A255" s="168"/>
      <c r="B255" s="241"/>
      <c r="C255" s="158"/>
      <c r="D255" s="1" t="s">
        <v>6</v>
      </c>
      <c r="E255" s="52"/>
      <c r="F255" s="52"/>
      <c r="G255" s="51"/>
      <c r="H255" s="51"/>
      <c r="I255" s="51"/>
      <c r="J255" s="51"/>
      <c r="K255" s="51">
        <v>13.01</v>
      </c>
      <c r="L255" s="150"/>
      <c r="M255" s="204"/>
      <c r="N255" s="146"/>
    </row>
    <row r="256" spans="1:14" ht="21.75" customHeight="1" thickBot="1">
      <c r="A256" s="168"/>
      <c r="B256" s="241"/>
      <c r="C256" s="158"/>
      <c r="D256" s="1" t="s">
        <v>7</v>
      </c>
      <c r="E256" s="52"/>
      <c r="F256" s="52"/>
      <c r="G256" s="51"/>
      <c r="H256" s="51"/>
      <c r="I256" s="51"/>
      <c r="J256" s="51"/>
      <c r="K256" s="51"/>
      <c r="L256" s="150"/>
      <c r="M256" s="204"/>
      <c r="N256" s="146"/>
    </row>
    <row r="257" spans="1:14" ht="21.75" customHeight="1" thickBot="1">
      <c r="A257" s="187"/>
      <c r="B257" s="241"/>
      <c r="C257" s="159"/>
      <c r="D257" s="1" t="s">
        <v>8</v>
      </c>
      <c r="E257" s="56"/>
      <c r="F257" s="56"/>
      <c r="G257" s="17">
        <f>SUM(G253:G256)</f>
        <v>6.5</v>
      </c>
      <c r="H257" s="17">
        <f t="shared" ref="H257:K257" si="36">SUM(H253:H256)</f>
        <v>13.7</v>
      </c>
      <c r="I257" s="17">
        <f t="shared" si="36"/>
        <v>13.7</v>
      </c>
      <c r="J257" s="17">
        <f t="shared" si="36"/>
        <v>13.7</v>
      </c>
      <c r="K257" s="17">
        <f t="shared" si="36"/>
        <v>13.7</v>
      </c>
      <c r="L257" s="150"/>
      <c r="M257" s="204"/>
      <c r="N257" s="147"/>
    </row>
    <row r="258" spans="1:14" ht="16.5" thickBot="1">
      <c r="A258" s="167" t="s">
        <v>119</v>
      </c>
      <c r="B258" s="177" t="s">
        <v>262</v>
      </c>
      <c r="C258" s="157"/>
      <c r="D258" s="1" t="s">
        <v>4</v>
      </c>
      <c r="E258" s="52"/>
      <c r="F258" s="52"/>
      <c r="G258" s="51">
        <v>118.43</v>
      </c>
      <c r="H258" s="51">
        <v>29.49</v>
      </c>
      <c r="I258" s="51">
        <v>23.93</v>
      </c>
      <c r="J258" s="51">
        <v>25.05</v>
      </c>
      <c r="K258" s="51">
        <v>26.2</v>
      </c>
      <c r="L258" s="150"/>
      <c r="M258" s="204"/>
      <c r="N258" s="145" t="s">
        <v>297</v>
      </c>
    </row>
    <row r="259" spans="1:14" ht="16.5" thickBot="1">
      <c r="A259" s="168"/>
      <c r="B259" s="178"/>
      <c r="C259" s="158"/>
      <c r="D259" s="1" t="s">
        <v>5</v>
      </c>
      <c r="E259" s="52"/>
      <c r="F259" s="52"/>
      <c r="G259" s="51"/>
      <c r="H259" s="51"/>
      <c r="I259" s="51"/>
      <c r="J259" s="51"/>
      <c r="K259" s="51"/>
      <c r="L259" s="150"/>
      <c r="M259" s="204"/>
      <c r="N259" s="146"/>
    </row>
    <row r="260" spans="1:14" ht="16.5" thickBot="1">
      <c r="A260" s="168"/>
      <c r="B260" s="178"/>
      <c r="C260" s="158"/>
      <c r="D260" s="1" t="s">
        <v>6</v>
      </c>
      <c r="E260" s="52"/>
      <c r="F260" s="52"/>
      <c r="G260" s="51"/>
      <c r="H260" s="51"/>
      <c r="I260" s="51"/>
      <c r="J260" s="51"/>
      <c r="K260" s="51"/>
      <c r="L260" s="150"/>
      <c r="M260" s="204"/>
      <c r="N260" s="146"/>
    </row>
    <row r="261" spans="1:14" ht="16.5" thickBot="1">
      <c r="A261" s="168"/>
      <c r="B261" s="178"/>
      <c r="C261" s="158"/>
      <c r="D261" s="1" t="s">
        <v>7</v>
      </c>
      <c r="E261" s="52"/>
      <c r="F261" s="52"/>
      <c r="G261" s="51"/>
      <c r="H261" s="51"/>
      <c r="I261" s="51"/>
      <c r="J261" s="51"/>
      <c r="K261" s="51"/>
      <c r="L261" s="150"/>
      <c r="M261" s="204"/>
      <c r="N261" s="146"/>
    </row>
    <row r="262" spans="1:14" ht="16.5" thickBot="1">
      <c r="A262" s="187"/>
      <c r="B262" s="179"/>
      <c r="C262" s="159"/>
      <c r="D262" s="1" t="s">
        <v>8</v>
      </c>
      <c r="E262" s="56"/>
      <c r="F262" s="56"/>
      <c r="G262" s="17">
        <f>SUM(G258:G261)</f>
        <v>118.43</v>
      </c>
      <c r="H262" s="17">
        <f t="shared" ref="H262:K262" si="37">SUM(H258:H261)</f>
        <v>29.49</v>
      </c>
      <c r="I262" s="17">
        <f t="shared" si="37"/>
        <v>23.93</v>
      </c>
      <c r="J262" s="17">
        <f t="shared" si="37"/>
        <v>25.05</v>
      </c>
      <c r="K262" s="17">
        <f t="shared" si="37"/>
        <v>26.2</v>
      </c>
      <c r="L262" s="150"/>
      <c r="M262" s="204"/>
      <c r="N262" s="147"/>
    </row>
    <row r="263" spans="1:14" ht="19.5" customHeight="1" thickBot="1">
      <c r="A263" s="167" t="s">
        <v>256</v>
      </c>
      <c r="B263" s="177" t="s">
        <v>238</v>
      </c>
      <c r="C263" s="157"/>
      <c r="D263" s="1" t="s">
        <v>4</v>
      </c>
      <c r="E263" s="52"/>
      <c r="F263" s="52"/>
      <c r="G263" s="51">
        <v>8.8000000000000007</v>
      </c>
      <c r="H263" s="51">
        <v>9.9</v>
      </c>
      <c r="I263" s="51">
        <v>10.9</v>
      </c>
      <c r="J263" s="51">
        <v>9</v>
      </c>
      <c r="K263" s="51">
        <v>10.6</v>
      </c>
      <c r="L263" s="150"/>
      <c r="M263" s="204"/>
      <c r="N263" s="145" t="s">
        <v>297</v>
      </c>
    </row>
    <row r="264" spans="1:14" ht="19.5" customHeight="1" thickBot="1">
      <c r="A264" s="168"/>
      <c r="B264" s="178"/>
      <c r="C264" s="158"/>
      <c r="D264" s="1" t="s">
        <v>5</v>
      </c>
      <c r="E264" s="52"/>
      <c r="F264" s="52"/>
      <c r="G264" s="51"/>
      <c r="H264" s="51"/>
      <c r="I264" s="51"/>
      <c r="J264" s="51"/>
      <c r="K264" s="51"/>
      <c r="L264" s="150"/>
      <c r="M264" s="204"/>
      <c r="N264" s="146"/>
    </row>
    <row r="265" spans="1:14" ht="19.5" customHeight="1" thickBot="1">
      <c r="A265" s="168"/>
      <c r="B265" s="178"/>
      <c r="C265" s="158"/>
      <c r="D265" s="1" t="s">
        <v>6</v>
      </c>
      <c r="E265" s="52"/>
      <c r="F265" s="52"/>
      <c r="G265" s="51"/>
      <c r="H265" s="51"/>
      <c r="I265" s="51"/>
      <c r="J265" s="51"/>
      <c r="K265" s="51"/>
      <c r="L265" s="150"/>
      <c r="M265" s="204"/>
      <c r="N265" s="146"/>
    </row>
    <row r="266" spans="1:14" ht="19.5" customHeight="1" thickBot="1">
      <c r="A266" s="168"/>
      <c r="B266" s="178"/>
      <c r="C266" s="158"/>
      <c r="D266" s="1" t="s">
        <v>7</v>
      </c>
      <c r="E266" s="52"/>
      <c r="F266" s="52"/>
      <c r="G266" s="51"/>
      <c r="H266" s="51"/>
      <c r="I266" s="51"/>
      <c r="J266" s="51"/>
      <c r="K266" s="51"/>
      <c r="L266" s="150"/>
      <c r="M266" s="204"/>
      <c r="N266" s="146"/>
    </row>
    <row r="267" spans="1:14" ht="19.5" customHeight="1" thickBot="1">
      <c r="A267" s="187"/>
      <c r="B267" s="179"/>
      <c r="C267" s="159"/>
      <c r="D267" s="1" t="s">
        <v>8</v>
      </c>
      <c r="E267" s="56"/>
      <c r="F267" s="56"/>
      <c r="G267" s="17">
        <f>SUM(G263:G266)</f>
        <v>8.8000000000000007</v>
      </c>
      <c r="H267" s="17">
        <f t="shared" ref="H267:K267" si="38">SUM(H263:H266)</f>
        <v>9.9</v>
      </c>
      <c r="I267" s="17">
        <f t="shared" si="38"/>
        <v>10.9</v>
      </c>
      <c r="J267" s="17">
        <f t="shared" si="38"/>
        <v>9</v>
      </c>
      <c r="K267" s="17">
        <f t="shared" si="38"/>
        <v>10.6</v>
      </c>
      <c r="L267" s="150"/>
      <c r="M267" s="204"/>
      <c r="N267" s="147"/>
    </row>
    <row r="268" spans="1:14" ht="16.5" thickBot="1">
      <c r="A268" s="167" t="s">
        <v>57</v>
      </c>
      <c r="B268" s="167" t="s">
        <v>115</v>
      </c>
      <c r="C268" s="172"/>
      <c r="D268" s="1" t="s">
        <v>4</v>
      </c>
      <c r="E268" s="50"/>
      <c r="F268" s="50"/>
      <c r="G268" s="51">
        <f>SUM(G273,G278,G283,G308)</f>
        <v>6.01</v>
      </c>
      <c r="H268" s="51">
        <v>3.86</v>
      </c>
      <c r="I268" s="51">
        <v>4.0599999999999996</v>
      </c>
      <c r="J268" s="51">
        <v>4.26</v>
      </c>
      <c r="K268" s="51">
        <v>4.46</v>
      </c>
      <c r="L268" s="150"/>
      <c r="M268" s="150"/>
      <c r="N268" s="145" t="s">
        <v>297</v>
      </c>
    </row>
    <row r="269" spans="1:14" ht="16.5" customHeight="1" thickBot="1">
      <c r="A269" s="168"/>
      <c r="B269" s="168"/>
      <c r="C269" s="173"/>
      <c r="D269" s="1" t="s">
        <v>5</v>
      </c>
      <c r="E269" s="50"/>
      <c r="F269" s="50"/>
      <c r="G269" s="51">
        <f t="shared" ref="G269:G271" si="39">SUM(G274,G279,G284,G309)</f>
        <v>3.7100000000000004</v>
      </c>
      <c r="H269" s="51">
        <v>2.94</v>
      </c>
      <c r="I269" s="51">
        <v>3.09</v>
      </c>
      <c r="J269" s="51">
        <v>3.24</v>
      </c>
      <c r="K269" s="51">
        <v>3.39</v>
      </c>
      <c r="L269" s="150"/>
      <c r="M269" s="150"/>
      <c r="N269" s="146"/>
    </row>
    <row r="270" spans="1:14" ht="17.25" customHeight="1" thickBot="1">
      <c r="A270" s="168"/>
      <c r="B270" s="168"/>
      <c r="C270" s="173"/>
      <c r="D270" s="1" t="s">
        <v>6</v>
      </c>
      <c r="E270" s="50"/>
      <c r="F270" s="50"/>
      <c r="G270" s="51">
        <f t="shared" si="39"/>
        <v>89</v>
      </c>
      <c r="H270" s="51">
        <v>70.44</v>
      </c>
      <c r="I270" s="51">
        <v>73.97</v>
      </c>
      <c r="J270" s="51">
        <v>77.67</v>
      </c>
      <c r="K270" s="51">
        <v>81.239999999999995</v>
      </c>
      <c r="L270" s="150"/>
      <c r="M270" s="150"/>
      <c r="N270" s="146"/>
    </row>
    <row r="271" spans="1:14" ht="16.5" thickBot="1">
      <c r="A271" s="168"/>
      <c r="B271" s="168"/>
      <c r="C271" s="173"/>
      <c r="D271" s="1" t="s">
        <v>7</v>
      </c>
      <c r="E271" s="50"/>
      <c r="F271" s="50"/>
      <c r="G271" s="51">
        <f t="shared" si="39"/>
        <v>1.39</v>
      </c>
      <c r="H271" s="51">
        <v>1.81</v>
      </c>
      <c r="I271" s="51">
        <v>1.9</v>
      </c>
      <c r="J271" s="51">
        <v>1.99</v>
      </c>
      <c r="K271" s="51">
        <v>2.08</v>
      </c>
      <c r="L271" s="150"/>
      <c r="M271" s="150"/>
      <c r="N271" s="146"/>
    </row>
    <row r="272" spans="1:14" ht="16.5" thickBot="1">
      <c r="A272" s="168"/>
      <c r="B272" s="168"/>
      <c r="C272" s="173"/>
      <c r="D272" s="1" t="s">
        <v>8</v>
      </c>
      <c r="E272" s="52"/>
      <c r="F272" s="52"/>
      <c r="G272" s="51">
        <f t="shared" ref="G272:K272" si="40">SUM(G268:G271)</f>
        <v>100.11</v>
      </c>
      <c r="H272" s="51">
        <f t="shared" si="40"/>
        <v>79.05</v>
      </c>
      <c r="I272" s="51">
        <f t="shared" si="40"/>
        <v>83.02000000000001</v>
      </c>
      <c r="J272" s="51">
        <f t="shared" si="40"/>
        <v>87.16</v>
      </c>
      <c r="K272" s="51">
        <f t="shared" si="40"/>
        <v>91.169999999999987</v>
      </c>
      <c r="L272" s="150"/>
      <c r="M272" s="150"/>
      <c r="N272" s="146"/>
    </row>
    <row r="273" spans="1:14" ht="16.5" thickBot="1">
      <c r="A273" s="167" t="s">
        <v>120</v>
      </c>
      <c r="B273" s="177" t="s">
        <v>314</v>
      </c>
      <c r="C273" s="172"/>
      <c r="D273" s="1" t="s">
        <v>4</v>
      </c>
      <c r="E273" s="50"/>
      <c r="F273" s="50"/>
      <c r="G273" s="74">
        <v>1.41</v>
      </c>
      <c r="H273" s="51"/>
      <c r="I273" s="51"/>
      <c r="J273" s="51"/>
      <c r="K273" s="51"/>
      <c r="L273" s="150"/>
      <c r="M273" s="174"/>
      <c r="N273" s="145" t="s">
        <v>297</v>
      </c>
    </row>
    <row r="274" spans="1:14" ht="16.5" thickBot="1">
      <c r="A274" s="168"/>
      <c r="B274" s="178"/>
      <c r="C274" s="173"/>
      <c r="D274" s="1" t="s">
        <v>5</v>
      </c>
      <c r="E274" s="50"/>
      <c r="F274" s="50"/>
      <c r="G274" s="74">
        <v>0.85</v>
      </c>
      <c r="H274" s="51"/>
      <c r="I274" s="51"/>
      <c r="J274" s="51"/>
      <c r="K274" s="51"/>
      <c r="L274" s="150"/>
      <c r="M274" s="174"/>
      <c r="N274" s="146"/>
    </row>
    <row r="275" spans="1:14" ht="16.5" thickBot="1">
      <c r="A275" s="168"/>
      <c r="B275" s="178"/>
      <c r="C275" s="173"/>
      <c r="D275" s="1" t="s">
        <v>6</v>
      </c>
      <c r="E275" s="50"/>
      <c r="F275" s="50"/>
      <c r="G275" s="74">
        <v>20.34</v>
      </c>
      <c r="H275" s="51"/>
      <c r="I275" s="51"/>
      <c r="J275" s="51"/>
      <c r="K275" s="51"/>
      <c r="L275" s="150"/>
      <c r="M275" s="174"/>
      <c r="N275" s="146"/>
    </row>
    <row r="276" spans="1:14" ht="16.5" thickBot="1">
      <c r="A276" s="168"/>
      <c r="B276" s="178"/>
      <c r="C276" s="173"/>
      <c r="D276" s="1" t="s">
        <v>7</v>
      </c>
      <c r="E276" s="50"/>
      <c r="F276" s="50"/>
      <c r="G276" s="74">
        <v>1.39</v>
      </c>
      <c r="H276" s="51"/>
      <c r="I276" s="51"/>
      <c r="J276" s="51"/>
      <c r="K276" s="51"/>
      <c r="L276" s="150"/>
      <c r="M276" s="174"/>
      <c r="N276" s="146"/>
    </row>
    <row r="277" spans="1:14" ht="16.5" thickBot="1">
      <c r="A277" s="168"/>
      <c r="B277" s="178"/>
      <c r="C277" s="173"/>
      <c r="D277" s="1" t="s">
        <v>8</v>
      </c>
      <c r="E277" s="52"/>
      <c r="F277" s="52"/>
      <c r="G277" s="75">
        <f>SUM(G273:G276)</f>
        <v>23.990000000000002</v>
      </c>
      <c r="H277" s="75"/>
      <c r="I277" s="75"/>
      <c r="J277" s="75"/>
      <c r="K277" s="75"/>
      <c r="L277" s="150"/>
      <c r="M277" s="174"/>
      <c r="N277" s="147"/>
    </row>
    <row r="278" spans="1:14" ht="16.5" thickBot="1">
      <c r="A278" s="167" t="s">
        <v>243</v>
      </c>
      <c r="B278" s="177" t="s">
        <v>241</v>
      </c>
      <c r="C278" s="172"/>
      <c r="D278" s="1" t="s">
        <v>4</v>
      </c>
      <c r="E278" s="50"/>
      <c r="F278" s="50"/>
      <c r="G278" s="74">
        <v>2.2799999999999998</v>
      </c>
      <c r="H278" s="75"/>
      <c r="I278" s="75"/>
      <c r="J278" s="75"/>
      <c r="K278" s="75"/>
      <c r="L278" s="150"/>
      <c r="M278" s="174"/>
      <c r="N278" s="145" t="s">
        <v>297</v>
      </c>
    </row>
    <row r="279" spans="1:14" ht="16.5" thickBot="1">
      <c r="A279" s="168"/>
      <c r="B279" s="178"/>
      <c r="C279" s="173"/>
      <c r="D279" s="1" t="s">
        <v>5</v>
      </c>
      <c r="E279" s="50"/>
      <c r="F279" s="50"/>
      <c r="G279" s="74">
        <v>1.73</v>
      </c>
      <c r="H279" s="75"/>
      <c r="I279" s="75"/>
      <c r="J279" s="75"/>
      <c r="K279" s="75"/>
      <c r="L279" s="150"/>
      <c r="M279" s="174"/>
      <c r="N279" s="146"/>
    </row>
    <row r="280" spans="1:14" ht="16.5" thickBot="1">
      <c r="A280" s="168"/>
      <c r="B280" s="178"/>
      <c r="C280" s="173"/>
      <c r="D280" s="1" t="s">
        <v>6</v>
      </c>
      <c r="E280" s="50"/>
      <c r="F280" s="50"/>
      <c r="G280" s="74">
        <v>41.61</v>
      </c>
      <c r="H280" s="75"/>
      <c r="I280" s="75"/>
      <c r="J280" s="75"/>
      <c r="K280" s="75"/>
      <c r="L280" s="150"/>
      <c r="M280" s="174"/>
      <c r="N280" s="146"/>
    </row>
    <row r="281" spans="1:14" ht="16.5" thickBot="1">
      <c r="A281" s="168"/>
      <c r="B281" s="178"/>
      <c r="C281" s="173"/>
      <c r="D281" s="1" t="s">
        <v>7</v>
      </c>
      <c r="E281" s="50"/>
      <c r="F281" s="50"/>
      <c r="G281" s="74"/>
      <c r="H281" s="75"/>
      <c r="I281" s="75"/>
      <c r="J281" s="75"/>
      <c r="K281" s="75"/>
      <c r="L281" s="150"/>
      <c r="M281" s="174"/>
      <c r="N281" s="146"/>
    </row>
    <row r="282" spans="1:14" ht="16.5" thickBot="1">
      <c r="A282" s="168"/>
      <c r="B282" s="178"/>
      <c r="C282" s="173"/>
      <c r="D282" s="1" t="s">
        <v>8</v>
      </c>
      <c r="E282" s="52"/>
      <c r="F282" s="52"/>
      <c r="G282" s="75">
        <f>SUM(G278:G281)</f>
        <v>45.62</v>
      </c>
      <c r="H282" s="75"/>
      <c r="I282" s="75"/>
      <c r="J282" s="75"/>
      <c r="K282" s="75"/>
      <c r="L282" s="150"/>
      <c r="M282" s="174"/>
      <c r="N282" s="147"/>
    </row>
    <row r="283" spans="1:14" ht="16.5" thickBot="1">
      <c r="A283" s="167" t="s">
        <v>244</v>
      </c>
      <c r="B283" s="177" t="s">
        <v>242</v>
      </c>
      <c r="C283" s="172"/>
      <c r="D283" s="1" t="s">
        <v>4</v>
      </c>
      <c r="E283" s="50"/>
      <c r="F283" s="50"/>
      <c r="G283" s="74">
        <v>1.53</v>
      </c>
      <c r="H283" s="75"/>
      <c r="I283" s="75"/>
      <c r="J283" s="75"/>
      <c r="K283" s="75"/>
      <c r="L283" s="150"/>
      <c r="M283" s="174"/>
      <c r="N283" s="145" t="s">
        <v>297</v>
      </c>
    </row>
    <row r="284" spans="1:14" ht="16.5" thickBot="1">
      <c r="A284" s="168"/>
      <c r="B284" s="178"/>
      <c r="C284" s="173"/>
      <c r="D284" s="1" t="s">
        <v>5</v>
      </c>
      <c r="E284" s="50"/>
      <c r="F284" s="50"/>
      <c r="G284" s="74">
        <v>0.53</v>
      </c>
      <c r="H284" s="75"/>
      <c r="I284" s="75"/>
      <c r="J284" s="75"/>
      <c r="K284" s="75"/>
      <c r="L284" s="150"/>
      <c r="M284" s="174"/>
      <c r="N284" s="146"/>
    </row>
    <row r="285" spans="1:14" ht="16.5" thickBot="1">
      <c r="A285" s="168"/>
      <c r="B285" s="178"/>
      <c r="C285" s="173"/>
      <c r="D285" s="1" t="s">
        <v>6</v>
      </c>
      <c r="E285" s="50"/>
      <c r="F285" s="50"/>
      <c r="G285" s="74">
        <v>12.74</v>
      </c>
      <c r="H285" s="75"/>
      <c r="I285" s="75"/>
      <c r="J285" s="75"/>
      <c r="K285" s="75"/>
      <c r="L285" s="150"/>
      <c r="M285" s="174"/>
      <c r="N285" s="146"/>
    </row>
    <row r="286" spans="1:14" ht="16.5" thickBot="1">
      <c r="A286" s="168"/>
      <c r="B286" s="178"/>
      <c r="C286" s="173"/>
      <c r="D286" s="1" t="s">
        <v>7</v>
      </c>
      <c r="E286" s="50"/>
      <c r="F286" s="50"/>
      <c r="G286" s="74"/>
      <c r="H286" s="75"/>
      <c r="I286" s="75"/>
      <c r="J286" s="75"/>
      <c r="K286" s="75"/>
      <c r="L286" s="150"/>
      <c r="M286" s="174"/>
      <c r="N286" s="146"/>
    </row>
    <row r="287" spans="1:14" ht="16.5" thickBot="1">
      <c r="A287" s="168"/>
      <c r="B287" s="178"/>
      <c r="C287" s="173"/>
      <c r="D287" s="1" t="s">
        <v>8</v>
      </c>
      <c r="E287" s="52"/>
      <c r="F287" s="52"/>
      <c r="G287" s="75">
        <f>SUM(G283:G286)</f>
        <v>14.8</v>
      </c>
      <c r="H287" s="75"/>
      <c r="I287" s="75"/>
      <c r="J287" s="75"/>
      <c r="K287" s="75"/>
      <c r="L287" s="150"/>
      <c r="M287" s="174"/>
      <c r="N287" s="147"/>
    </row>
    <row r="288" spans="1:14" ht="16.5" thickBot="1">
      <c r="A288" s="167" t="s">
        <v>245</v>
      </c>
      <c r="B288" s="177" t="s">
        <v>248</v>
      </c>
      <c r="C288" s="172"/>
      <c r="D288" s="1" t="s">
        <v>4</v>
      </c>
      <c r="E288" s="50"/>
      <c r="F288" s="50"/>
      <c r="G288" s="75"/>
      <c r="H288" s="74">
        <v>3.86</v>
      </c>
      <c r="I288" s="74"/>
      <c r="J288" s="74"/>
      <c r="K288" s="74"/>
      <c r="L288" s="150"/>
      <c r="M288" s="174"/>
      <c r="N288" s="145" t="s">
        <v>297</v>
      </c>
    </row>
    <row r="289" spans="1:14" ht="16.5" thickBot="1">
      <c r="A289" s="168"/>
      <c r="B289" s="178"/>
      <c r="C289" s="173"/>
      <c r="D289" s="1" t="s">
        <v>5</v>
      </c>
      <c r="E289" s="50"/>
      <c r="F289" s="50"/>
      <c r="G289" s="75"/>
      <c r="H289" s="74">
        <v>2.94</v>
      </c>
      <c r="I289" s="74"/>
      <c r="J289" s="74"/>
      <c r="K289" s="74"/>
      <c r="L289" s="150"/>
      <c r="M289" s="174"/>
      <c r="N289" s="146"/>
    </row>
    <row r="290" spans="1:14" ht="16.5" thickBot="1">
      <c r="A290" s="168"/>
      <c r="B290" s="178"/>
      <c r="C290" s="173"/>
      <c r="D290" s="1" t="s">
        <v>6</v>
      </c>
      <c r="E290" s="50"/>
      <c r="F290" s="50"/>
      <c r="G290" s="75"/>
      <c r="H290" s="74">
        <v>70.44</v>
      </c>
      <c r="I290" s="74"/>
      <c r="J290" s="74"/>
      <c r="K290" s="74"/>
      <c r="L290" s="150"/>
      <c r="M290" s="174"/>
      <c r="N290" s="146"/>
    </row>
    <row r="291" spans="1:14" ht="16.5" thickBot="1">
      <c r="A291" s="168"/>
      <c r="B291" s="178"/>
      <c r="C291" s="173"/>
      <c r="D291" s="1" t="s">
        <v>7</v>
      </c>
      <c r="E291" s="50"/>
      <c r="F291" s="50"/>
      <c r="G291" s="75"/>
      <c r="H291" s="74">
        <v>1.81</v>
      </c>
      <c r="I291" s="74"/>
      <c r="J291" s="74"/>
      <c r="K291" s="74"/>
      <c r="L291" s="150"/>
      <c r="M291" s="174"/>
      <c r="N291" s="146"/>
    </row>
    <row r="292" spans="1:14" ht="16.5" thickBot="1">
      <c r="A292" s="168"/>
      <c r="B292" s="178"/>
      <c r="C292" s="173"/>
      <c r="D292" s="1" t="s">
        <v>8</v>
      </c>
      <c r="E292" s="52"/>
      <c r="F292" s="52"/>
      <c r="G292" s="75"/>
      <c r="H292" s="74">
        <f>SUM(H288:H291)</f>
        <v>79.05</v>
      </c>
      <c r="I292" s="74"/>
      <c r="J292" s="74"/>
      <c r="K292" s="74"/>
      <c r="L292" s="150"/>
      <c r="M292" s="174"/>
      <c r="N292" s="147"/>
    </row>
    <row r="293" spans="1:14" ht="16.5" thickBot="1">
      <c r="A293" s="167" t="s">
        <v>246</v>
      </c>
      <c r="B293" s="177" t="s">
        <v>249</v>
      </c>
      <c r="C293" s="172"/>
      <c r="D293" s="1" t="s">
        <v>4</v>
      </c>
      <c r="E293" s="50"/>
      <c r="F293" s="50"/>
      <c r="G293" s="75"/>
      <c r="H293" s="74"/>
      <c r="I293" s="74">
        <v>4.0599999999999996</v>
      </c>
      <c r="J293" s="74"/>
      <c r="K293" s="74"/>
      <c r="L293" s="150"/>
      <c r="M293" s="174"/>
      <c r="N293" s="145" t="s">
        <v>297</v>
      </c>
    </row>
    <row r="294" spans="1:14" ht="16.5" thickBot="1">
      <c r="A294" s="168"/>
      <c r="B294" s="178"/>
      <c r="C294" s="173"/>
      <c r="D294" s="1" t="s">
        <v>5</v>
      </c>
      <c r="E294" s="50"/>
      <c r="F294" s="50"/>
      <c r="G294" s="75"/>
      <c r="H294" s="74"/>
      <c r="I294" s="74">
        <v>3.09</v>
      </c>
      <c r="J294" s="74"/>
      <c r="K294" s="74"/>
      <c r="L294" s="150"/>
      <c r="M294" s="174"/>
      <c r="N294" s="146"/>
    </row>
    <row r="295" spans="1:14" ht="16.5" thickBot="1">
      <c r="A295" s="168"/>
      <c r="B295" s="178"/>
      <c r="C295" s="173"/>
      <c r="D295" s="1" t="s">
        <v>6</v>
      </c>
      <c r="E295" s="50"/>
      <c r="F295" s="50"/>
      <c r="G295" s="75"/>
      <c r="H295" s="74"/>
      <c r="I295" s="74">
        <v>73.97</v>
      </c>
      <c r="J295" s="74"/>
      <c r="K295" s="74"/>
      <c r="L295" s="150"/>
      <c r="M295" s="174"/>
      <c r="N295" s="146"/>
    </row>
    <row r="296" spans="1:14" ht="16.5" thickBot="1">
      <c r="A296" s="168"/>
      <c r="B296" s="178"/>
      <c r="C296" s="173"/>
      <c r="D296" s="1" t="s">
        <v>7</v>
      </c>
      <c r="E296" s="50"/>
      <c r="F296" s="50"/>
      <c r="G296" s="75"/>
      <c r="H296" s="74"/>
      <c r="I296" s="74">
        <v>1.9</v>
      </c>
      <c r="J296" s="74"/>
      <c r="K296" s="74"/>
      <c r="L296" s="150"/>
      <c r="M296" s="174"/>
      <c r="N296" s="146"/>
    </row>
    <row r="297" spans="1:14" ht="16.5" thickBot="1">
      <c r="A297" s="168"/>
      <c r="B297" s="178"/>
      <c r="C297" s="173"/>
      <c r="D297" s="1" t="s">
        <v>8</v>
      </c>
      <c r="E297" s="52"/>
      <c r="F297" s="52"/>
      <c r="G297" s="75"/>
      <c r="H297" s="74"/>
      <c r="I297" s="74">
        <f>SUM(I293:I296)</f>
        <v>83.02000000000001</v>
      </c>
      <c r="J297" s="74"/>
      <c r="K297" s="74"/>
      <c r="L297" s="150"/>
      <c r="M297" s="174"/>
      <c r="N297" s="147"/>
    </row>
    <row r="298" spans="1:14" ht="16.5" thickBot="1">
      <c r="A298" s="167" t="s">
        <v>247</v>
      </c>
      <c r="B298" s="177" t="s">
        <v>250</v>
      </c>
      <c r="C298" s="172"/>
      <c r="D298" s="1" t="s">
        <v>4</v>
      </c>
      <c r="E298" s="50"/>
      <c r="F298" s="50"/>
      <c r="G298" s="75"/>
      <c r="H298" s="74"/>
      <c r="I298" s="74"/>
      <c r="J298" s="74">
        <v>4.26</v>
      </c>
      <c r="K298" s="74"/>
      <c r="L298" s="150"/>
      <c r="M298" s="174"/>
      <c r="N298" s="145" t="s">
        <v>297</v>
      </c>
    </row>
    <row r="299" spans="1:14" ht="16.5" thickBot="1">
      <c r="A299" s="168"/>
      <c r="B299" s="178"/>
      <c r="C299" s="173"/>
      <c r="D299" s="1" t="s">
        <v>5</v>
      </c>
      <c r="E299" s="50"/>
      <c r="F299" s="50"/>
      <c r="G299" s="75"/>
      <c r="H299" s="74"/>
      <c r="I299" s="74"/>
      <c r="J299" s="74">
        <v>3.24</v>
      </c>
      <c r="K299" s="74"/>
      <c r="L299" s="150"/>
      <c r="M299" s="174"/>
      <c r="N299" s="146"/>
    </row>
    <row r="300" spans="1:14" ht="16.5" thickBot="1">
      <c r="A300" s="168"/>
      <c r="B300" s="178"/>
      <c r="C300" s="173"/>
      <c r="D300" s="1" t="s">
        <v>6</v>
      </c>
      <c r="E300" s="50"/>
      <c r="F300" s="50"/>
      <c r="G300" s="75"/>
      <c r="H300" s="74"/>
      <c r="I300" s="74"/>
      <c r="J300" s="74">
        <v>77.67</v>
      </c>
      <c r="K300" s="74"/>
      <c r="L300" s="150"/>
      <c r="M300" s="174"/>
      <c r="N300" s="146"/>
    </row>
    <row r="301" spans="1:14" ht="16.5" thickBot="1">
      <c r="A301" s="168"/>
      <c r="B301" s="178"/>
      <c r="C301" s="173"/>
      <c r="D301" s="1" t="s">
        <v>7</v>
      </c>
      <c r="E301" s="50"/>
      <c r="F301" s="50"/>
      <c r="G301" s="75"/>
      <c r="H301" s="74"/>
      <c r="I301" s="74"/>
      <c r="J301" s="74">
        <v>1.99</v>
      </c>
      <c r="K301" s="74"/>
      <c r="L301" s="150"/>
      <c r="M301" s="174"/>
      <c r="N301" s="146"/>
    </row>
    <row r="302" spans="1:14" ht="16.5" thickBot="1">
      <c r="A302" s="168"/>
      <c r="B302" s="178"/>
      <c r="C302" s="173"/>
      <c r="D302" s="1" t="s">
        <v>8</v>
      </c>
      <c r="E302" s="52"/>
      <c r="F302" s="52"/>
      <c r="G302" s="75"/>
      <c r="H302" s="74"/>
      <c r="I302" s="74"/>
      <c r="J302" s="74">
        <f>SUM(J298:J301)</f>
        <v>87.16</v>
      </c>
      <c r="K302" s="74"/>
      <c r="L302" s="150"/>
      <c r="M302" s="174"/>
      <c r="N302" s="147"/>
    </row>
    <row r="303" spans="1:14" ht="16.5" thickBot="1">
      <c r="A303" s="167" t="s">
        <v>251</v>
      </c>
      <c r="B303" s="177" t="s">
        <v>257</v>
      </c>
      <c r="C303" s="172"/>
      <c r="D303" s="1" t="s">
        <v>4</v>
      </c>
      <c r="E303" s="50"/>
      <c r="F303" s="50"/>
      <c r="G303" s="75"/>
      <c r="H303" s="74"/>
      <c r="I303" s="74"/>
      <c r="J303" s="74"/>
      <c r="K303" s="74">
        <v>4.46</v>
      </c>
      <c r="L303" s="150"/>
      <c r="M303" s="174"/>
      <c r="N303" s="145" t="s">
        <v>297</v>
      </c>
    </row>
    <row r="304" spans="1:14" ht="16.5" thickBot="1">
      <c r="A304" s="168"/>
      <c r="B304" s="178"/>
      <c r="C304" s="173"/>
      <c r="D304" s="1" t="s">
        <v>5</v>
      </c>
      <c r="E304" s="50"/>
      <c r="F304" s="50"/>
      <c r="G304" s="75"/>
      <c r="H304" s="74"/>
      <c r="I304" s="74"/>
      <c r="J304" s="74"/>
      <c r="K304" s="74">
        <v>3.39</v>
      </c>
      <c r="L304" s="150"/>
      <c r="M304" s="174"/>
      <c r="N304" s="146"/>
    </row>
    <row r="305" spans="1:14" ht="16.5" thickBot="1">
      <c r="A305" s="168"/>
      <c r="B305" s="178"/>
      <c r="C305" s="173"/>
      <c r="D305" s="1" t="s">
        <v>6</v>
      </c>
      <c r="E305" s="50"/>
      <c r="F305" s="50"/>
      <c r="G305" s="75"/>
      <c r="H305" s="74"/>
      <c r="I305" s="74"/>
      <c r="J305" s="74"/>
      <c r="K305" s="74">
        <v>81.239999999999995</v>
      </c>
      <c r="L305" s="150"/>
      <c r="M305" s="174"/>
      <c r="N305" s="146"/>
    </row>
    <row r="306" spans="1:14" ht="16.5" thickBot="1">
      <c r="A306" s="168"/>
      <c r="B306" s="178"/>
      <c r="C306" s="173"/>
      <c r="D306" s="1" t="s">
        <v>7</v>
      </c>
      <c r="E306" s="50"/>
      <c r="F306" s="50"/>
      <c r="G306" s="75"/>
      <c r="H306" s="74"/>
      <c r="I306" s="74"/>
      <c r="J306" s="74"/>
      <c r="K306" s="74">
        <v>2.08</v>
      </c>
      <c r="L306" s="150"/>
      <c r="M306" s="174"/>
      <c r="N306" s="146"/>
    </row>
    <row r="307" spans="1:14" ht="16.5" thickBot="1">
      <c r="A307" s="168"/>
      <c r="B307" s="178"/>
      <c r="C307" s="173"/>
      <c r="D307" s="1" t="s">
        <v>8</v>
      </c>
      <c r="E307" s="52"/>
      <c r="F307" s="52"/>
      <c r="G307" s="75"/>
      <c r="H307" s="74"/>
      <c r="I307" s="74"/>
      <c r="J307" s="74"/>
      <c r="K307" s="74">
        <f>SUM(K303:K306)</f>
        <v>91.169999999999987</v>
      </c>
      <c r="L307" s="150"/>
      <c r="M307" s="174"/>
      <c r="N307" s="147"/>
    </row>
    <row r="308" spans="1:14" ht="16.5" thickBot="1">
      <c r="A308" s="167" t="s">
        <v>315</v>
      </c>
      <c r="B308" s="169" t="s">
        <v>281</v>
      </c>
      <c r="C308" s="172"/>
      <c r="D308" s="1" t="s">
        <v>4</v>
      </c>
      <c r="E308" s="50"/>
      <c r="F308" s="50"/>
      <c r="G308" s="75">
        <v>0.79</v>
      </c>
      <c r="H308" s="74"/>
      <c r="I308" s="74"/>
      <c r="J308" s="74"/>
      <c r="K308" s="74"/>
      <c r="L308" s="150"/>
      <c r="M308" s="174"/>
      <c r="N308" s="145" t="s">
        <v>297</v>
      </c>
    </row>
    <row r="309" spans="1:14" ht="16.5" thickBot="1">
      <c r="A309" s="168"/>
      <c r="B309" s="170"/>
      <c r="C309" s="173"/>
      <c r="D309" s="1" t="s">
        <v>5</v>
      </c>
      <c r="E309" s="50"/>
      <c r="F309" s="50"/>
      <c r="G309" s="75">
        <v>0.6</v>
      </c>
      <c r="H309" s="74"/>
      <c r="I309" s="74"/>
      <c r="J309" s="74"/>
      <c r="K309" s="74"/>
      <c r="L309" s="150"/>
      <c r="M309" s="174"/>
      <c r="N309" s="146"/>
    </row>
    <row r="310" spans="1:14" ht="16.5" thickBot="1">
      <c r="A310" s="168"/>
      <c r="B310" s="170"/>
      <c r="C310" s="173"/>
      <c r="D310" s="1" t="s">
        <v>6</v>
      </c>
      <c r="E310" s="50"/>
      <c r="F310" s="50"/>
      <c r="G310" s="75">
        <v>14.31</v>
      </c>
      <c r="H310" s="74"/>
      <c r="I310" s="74"/>
      <c r="J310" s="74"/>
      <c r="K310" s="74"/>
      <c r="L310" s="150"/>
      <c r="M310" s="174"/>
      <c r="N310" s="146"/>
    </row>
    <row r="311" spans="1:14" ht="16.5" thickBot="1">
      <c r="A311" s="168"/>
      <c r="B311" s="170"/>
      <c r="C311" s="173"/>
      <c r="D311" s="1" t="s">
        <v>7</v>
      </c>
      <c r="E311" s="50"/>
      <c r="F311" s="50"/>
      <c r="G311" s="75"/>
      <c r="H311" s="74"/>
      <c r="I311" s="74"/>
      <c r="J311" s="74"/>
      <c r="K311" s="74"/>
      <c r="L311" s="150"/>
      <c r="M311" s="174"/>
      <c r="N311" s="146"/>
    </row>
    <row r="312" spans="1:14" ht="16.5" thickBot="1">
      <c r="A312" s="168"/>
      <c r="B312" s="171"/>
      <c r="C312" s="173"/>
      <c r="D312" s="1" t="s">
        <v>8</v>
      </c>
      <c r="E312" s="52"/>
      <c r="F312" s="52"/>
      <c r="G312" s="75">
        <f>SUM(G308:G311)</f>
        <v>15.700000000000001</v>
      </c>
      <c r="H312" s="74"/>
      <c r="I312" s="74"/>
      <c r="J312" s="74"/>
      <c r="K312" s="74"/>
      <c r="L312" s="151"/>
      <c r="M312" s="174"/>
      <c r="N312" s="147"/>
    </row>
    <row r="313" spans="1:14" ht="17.25" customHeight="1" thickBot="1">
      <c r="A313" s="167" t="s">
        <v>58</v>
      </c>
      <c r="B313" s="167" t="s">
        <v>116</v>
      </c>
      <c r="C313" s="172"/>
      <c r="D313" s="1" t="s">
        <v>4</v>
      </c>
      <c r="E313" s="50"/>
      <c r="F313" s="50"/>
      <c r="G313" s="51">
        <v>3.72</v>
      </c>
      <c r="H313" s="51">
        <v>6.27</v>
      </c>
      <c r="I313" s="51">
        <v>7</v>
      </c>
      <c r="J313" s="51">
        <v>6</v>
      </c>
      <c r="K313" s="51">
        <v>6</v>
      </c>
      <c r="L313" s="155" t="s">
        <v>41</v>
      </c>
      <c r="M313" s="155">
        <v>91</v>
      </c>
      <c r="N313" s="145" t="s">
        <v>43</v>
      </c>
    </row>
    <row r="314" spans="1:14" ht="16.5" thickBot="1">
      <c r="A314" s="168"/>
      <c r="B314" s="168"/>
      <c r="C314" s="173"/>
      <c r="D314" s="1" t="s">
        <v>5</v>
      </c>
      <c r="E314" s="50"/>
      <c r="F314" s="50"/>
      <c r="G314" s="51">
        <v>4</v>
      </c>
      <c r="H314" s="51">
        <v>9.2799999999999994</v>
      </c>
      <c r="I314" s="51">
        <v>2.76</v>
      </c>
      <c r="J314" s="51">
        <v>8</v>
      </c>
      <c r="K314" s="51">
        <v>8</v>
      </c>
      <c r="L314" s="148"/>
      <c r="M314" s="148"/>
      <c r="N314" s="146"/>
    </row>
    <row r="315" spans="1:14" ht="16.5" customHeight="1" thickBot="1">
      <c r="A315" s="168"/>
      <c r="B315" s="168"/>
      <c r="C315" s="173"/>
      <c r="D315" s="1" t="s">
        <v>6</v>
      </c>
      <c r="E315" s="50"/>
      <c r="F315" s="50"/>
      <c r="G315" s="51"/>
      <c r="H315" s="51"/>
      <c r="I315" s="51"/>
      <c r="J315" s="51"/>
      <c r="K315" s="51"/>
      <c r="L315" s="148"/>
      <c r="M315" s="148"/>
      <c r="N315" s="146"/>
    </row>
    <row r="316" spans="1:14" ht="16.5" thickBot="1">
      <c r="A316" s="168"/>
      <c r="B316" s="168"/>
      <c r="C316" s="173"/>
      <c r="D316" s="1" t="s">
        <v>7</v>
      </c>
      <c r="E316" s="50"/>
      <c r="F316" s="50"/>
      <c r="G316" s="51"/>
      <c r="H316" s="51"/>
      <c r="I316" s="51"/>
      <c r="J316" s="51"/>
      <c r="K316" s="51"/>
      <c r="L316" s="148"/>
      <c r="M316" s="148"/>
      <c r="N316" s="146"/>
    </row>
    <row r="317" spans="1:14" ht="16.5" thickBot="1">
      <c r="A317" s="168"/>
      <c r="B317" s="168"/>
      <c r="C317" s="173"/>
      <c r="D317" s="1" t="s">
        <v>8</v>
      </c>
      <c r="E317" s="52"/>
      <c r="F317" s="52"/>
      <c r="G317" s="51">
        <f t="shared" ref="G317:K317" si="41">SUM(G313:G316)</f>
        <v>7.7200000000000006</v>
      </c>
      <c r="H317" s="51">
        <f t="shared" si="41"/>
        <v>15.549999999999999</v>
      </c>
      <c r="I317" s="51">
        <f t="shared" si="41"/>
        <v>9.76</v>
      </c>
      <c r="J317" s="51">
        <f t="shared" si="41"/>
        <v>14</v>
      </c>
      <c r="K317" s="51">
        <f t="shared" si="41"/>
        <v>14</v>
      </c>
      <c r="L317" s="148"/>
      <c r="M317" s="148"/>
      <c r="N317" s="146"/>
    </row>
    <row r="318" spans="1:14" ht="16.5" thickBot="1">
      <c r="A318" s="167" t="s">
        <v>121</v>
      </c>
      <c r="B318" s="177" t="s">
        <v>223</v>
      </c>
      <c r="C318" s="172"/>
      <c r="D318" s="1" t="s">
        <v>4</v>
      </c>
      <c r="E318" s="50"/>
      <c r="F318" s="50"/>
      <c r="G318" s="51">
        <v>3.72</v>
      </c>
      <c r="H318" s="51">
        <v>6.27</v>
      </c>
      <c r="I318" s="51">
        <v>7</v>
      </c>
      <c r="J318" s="51">
        <v>6</v>
      </c>
      <c r="K318" s="51">
        <v>6</v>
      </c>
      <c r="L318" s="160"/>
      <c r="M318" s="165"/>
      <c r="N318" s="145" t="s">
        <v>43</v>
      </c>
    </row>
    <row r="319" spans="1:14" ht="16.5" thickBot="1">
      <c r="A319" s="168"/>
      <c r="B319" s="178"/>
      <c r="C319" s="173"/>
      <c r="D319" s="1" t="s">
        <v>5</v>
      </c>
      <c r="E319" s="50"/>
      <c r="F319" s="50"/>
      <c r="G319" s="51">
        <v>4</v>
      </c>
      <c r="H319" s="51">
        <v>9.2799999999999994</v>
      </c>
      <c r="I319" s="51">
        <v>2.76</v>
      </c>
      <c r="J319" s="51">
        <v>8</v>
      </c>
      <c r="K319" s="51">
        <v>8</v>
      </c>
      <c r="L319" s="160"/>
      <c r="M319" s="165"/>
      <c r="N319" s="146"/>
    </row>
    <row r="320" spans="1:14" ht="16.5" thickBot="1">
      <c r="A320" s="168"/>
      <c r="B320" s="178"/>
      <c r="C320" s="173"/>
      <c r="D320" s="1" t="s">
        <v>6</v>
      </c>
      <c r="E320" s="50"/>
      <c r="F320" s="50"/>
      <c r="G320" s="51"/>
      <c r="H320" s="51"/>
      <c r="I320" s="51"/>
      <c r="J320" s="51"/>
      <c r="K320" s="51"/>
      <c r="L320" s="160"/>
      <c r="M320" s="165"/>
      <c r="N320" s="146"/>
    </row>
    <row r="321" spans="1:14" ht="16.5" thickBot="1">
      <c r="A321" s="168"/>
      <c r="B321" s="178"/>
      <c r="C321" s="173"/>
      <c r="D321" s="1" t="s">
        <v>7</v>
      </c>
      <c r="E321" s="50"/>
      <c r="F321" s="50"/>
      <c r="G321" s="51"/>
      <c r="H321" s="51"/>
      <c r="I321" s="51"/>
      <c r="J321" s="51"/>
      <c r="K321" s="51"/>
      <c r="L321" s="160"/>
      <c r="M321" s="165"/>
      <c r="N321" s="146"/>
    </row>
    <row r="322" spans="1:14" ht="16.5" thickBot="1">
      <c r="A322" s="168"/>
      <c r="B322" s="178"/>
      <c r="C322" s="173"/>
      <c r="D322" s="1" t="s">
        <v>8</v>
      </c>
      <c r="E322" s="52"/>
      <c r="F322" s="52"/>
      <c r="G322" s="51">
        <f>SUM(G318:G321)</f>
        <v>7.7200000000000006</v>
      </c>
      <c r="H322" s="51">
        <f t="shared" ref="H322:K322" si="42">SUM(H318:H321)</f>
        <v>15.549999999999999</v>
      </c>
      <c r="I322" s="51">
        <f t="shared" si="42"/>
        <v>9.76</v>
      </c>
      <c r="J322" s="51">
        <f t="shared" si="42"/>
        <v>14</v>
      </c>
      <c r="K322" s="51">
        <f t="shared" si="42"/>
        <v>14</v>
      </c>
      <c r="L322" s="160"/>
      <c r="M322" s="165"/>
      <c r="N322" s="147"/>
    </row>
    <row r="323" spans="1:14" ht="16.5" customHeight="1" thickBot="1">
      <c r="A323" s="167" t="s">
        <v>59</v>
      </c>
      <c r="B323" s="167" t="s">
        <v>265</v>
      </c>
      <c r="C323" s="172"/>
      <c r="D323" s="1" t="s">
        <v>4</v>
      </c>
      <c r="E323" s="50"/>
      <c r="F323" s="50"/>
      <c r="G323" s="51">
        <v>14.58</v>
      </c>
      <c r="H323" s="51">
        <v>8.99</v>
      </c>
      <c r="I323" s="51">
        <v>8.32</v>
      </c>
      <c r="J323" s="51">
        <v>8.66</v>
      </c>
      <c r="K323" s="51">
        <v>9.02</v>
      </c>
      <c r="L323" s="155" t="s">
        <v>42</v>
      </c>
      <c r="M323" s="136"/>
      <c r="N323" s="145" t="s">
        <v>297</v>
      </c>
    </row>
    <row r="324" spans="1:14" ht="16.5" thickBot="1">
      <c r="A324" s="168"/>
      <c r="B324" s="168"/>
      <c r="C324" s="173"/>
      <c r="D324" s="1" t="s">
        <v>5</v>
      </c>
      <c r="E324" s="50"/>
      <c r="F324" s="50"/>
      <c r="G324" s="51"/>
      <c r="H324" s="51"/>
      <c r="I324" s="51"/>
      <c r="J324" s="51"/>
      <c r="K324" s="51"/>
      <c r="L324" s="148"/>
      <c r="M324" s="137">
        <v>59.5</v>
      </c>
      <c r="N324" s="146"/>
    </row>
    <row r="325" spans="1:14" ht="16.5" thickBot="1">
      <c r="A325" s="168"/>
      <c r="B325" s="168"/>
      <c r="C325" s="173"/>
      <c r="D325" s="1" t="s">
        <v>6</v>
      </c>
      <c r="E325" s="50"/>
      <c r="F325" s="50"/>
      <c r="G325" s="51"/>
      <c r="H325" s="51"/>
      <c r="I325" s="51"/>
      <c r="J325" s="51"/>
      <c r="K325" s="51"/>
      <c r="L325" s="148"/>
      <c r="M325" s="138"/>
      <c r="N325" s="146"/>
    </row>
    <row r="326" spans="1:14" ht="16.5" thickBot="1">
      <c r="A326" s="168"/>
      <c r="B326" s="168"/>
      <c r="C326" s="173"/>
      <c r="D326" s="1" t="s">
        <v>7</v>
      </c>
      <c r="E326" s="50"/>
      <c r="F326" s="50"/>
      <c r="G326" s="51">
        <v>76.8</v>
      </c>
      <c r="H326" s="51">
        <v>66.22</v>
      </c>
      <c r="I326" s="51">
        <v>117.09</v>
      </c>
      <c r="J326" s="51">
        <v>121.89</v>
      </c>
      <c r="K326" s="51">
        <v>126.89</v>
      </c>
      <c r="L326" s="9"/>
      <c r="M326" s="135"/>
      <c r="N326" s="146"/>
    </row>
    <row r="327" spans="1:14" ht="16.5" thickBot="1">
      <c r="A327" s="168"/>
      <c r="B327" s="168"/>
      <c r="C327" s="173"/>
      <c r="D327" s="1" t="s">
        <v>8</v>
      </c>
      <c r="E327" s="52"/>
      <c r="F327" s="52"/>
      <c r="G327" s="51">
        <f t="shared" ref="G327:K327" si="43">SUM(G323:G326)</f>
        <v>91.38</v>
      </c>
      <c r="H327" s="51">
        <f t="shared" si="43"/>
        <v>75.209999999999994</v>
      </c>
      <c r="I327" s="51">
        <f t="shared" si="43"/>
        <v>125.41</v>
      </c>
      <c r="J327" s="51">
        <f t="shared" si="43"/>
        <v>130.55000000000001</v>
      </c>
      <c r="K327" s="51">
        <f t="shared" si="43"/>
        <v>135.91</v>
      </c>
      <c r="L327" s="9"/>
      <c r="M327" s="135"/>
      <c r="N327" s="146"/>
    </row>
    <row r="328" spans="1:14" ht="16.5" customHeight="1" thickBot="1">
      <c r="A328" s="167" t="s">
        <v>60</v>
      </c>
      <c r="B328" s="167" t="s">
        <v>117</v>
      </c>
      <c r="C328" s="172"/>
      <c r="D328" s="1" t="s">
        <v>4</v>
      </c>
      <c r="E328" s="50"/>
      <c r="F328" s="50"/>
      <c r="G328" s="51">
        <v>18.670000000000002</v>
      </c>
      <c r="H328" s="51">
        <v>39.33</v>
      </c>
      <c r="I328" s="51">
        <v>35.57</v>
      </c>
      <c r="J328" s="75">
        <v>10.119999999999999</v>
      </c>
      <c r="K328" s="75">
        <v>13.8</v>
      </c>
      <c r="L328" s="251"/>
      <c r="M328" s="139"/>
      <c r="N328" s="145" t="s">
        <v>43</v>
      </c>
    </row>
    <row r="329" spans="1:14" ht="16.5" thickBot="1">
      <c r="A329" s="168"/>
      <c r="B329" s="168"/>
      <c r="C329" s="173"/>
      <c r="D329" s="1" t="s">
        <v>5</v>
      </c>
      <c r="E329" s="50"/>
      <c r="F329" s="50"/>
      <c r="G329" s="51">
        <v>9.52</v>
      </c>
      <c r="H329" s="51">
        <v>81.569999999999993</v>
      </c>
      <c r="I329" s="51">
        <v>92.03</v>
      </c>
      <c r="J329" s="75">
        <v>29.13</v>
      </c>
      <c r="K329" s="75">
        <v>36.01</v>
      </c>
      <c r="L329" s="251"/>
      <c r="M329" s="135"/>
      <c r="N329" s="146"/>
    </row>
    <row r="330" spans="1:14" ht="16.5" thickBot="1">
      <c r="A330" s="168"/>
      <c r="B330" s="168"/>
      <c r="C330" s="173"/>
      <c r="D330" s="1" t="s">
        <v>6</v>
      </c>
      <c r="E330" s="50"/>
      <c r="F330" s="50"/>
      <c r="G330" s="51">
        <v>23.33</v>
      </c>
      <c r="H330" s="51">
        <v>206.83</v>
      </c>
      <c r="I330" s="51">
        <v>214.23</v>
      </c>
      <c r="J330" s="75">
        <v>43.98</v>
      </c>
      <c r="K330" s="75">
        <v>88.19</v>
      </c>
      <c r="L330" s="9"/>
      <c r="M330" s="135"/>
      <c r="N330" s="146"/>
    </row>
    <row r="331" spans="1:14" ht="16.5" thickBot="1">
      <c r="A331" s="168"/>
      <c r="B331" s="168"/>
      <c r="C331" s="173"/>
      <c r="D331" s="1" t="s">
        <v>7</v>
      </c>
      <c r="E331" s="50"/>
      <c r="F331" s="50"/>
      <c r="G331" s="51"/>
      <c r="H331" s="51"/>
      <c r="I331" s="51"/>
      <c r="J331" s="75"/>
      <c r="K331" s="75"/>
      <c r="L331" s="9"/>
      <c r="M331" s="135"/>
      <c r="N331" s="146"/>
    </row>
    <row r="332" spans="1:14" ht="16.5" thickBot="1">
      <c r="A332" s="168"/>
      <c r="B332" s="168"/>
      <c r="C332" s="173"/>
      <c r="D332" s="1" t="s">
        <v>8</v>
      </c>
      <c r="E332" s="52"/>
      <c r="F332" s="52"/>
      <c r="G332" s="51">
        <f t="shared" ref="G332:K332" si="44">SUM(G328:G331)</f>
        <v>51.519999999999996</v>
      </c>
      <c r="H332" s="51">
        <f t="shared" si="44"/>
        <v>327.73</v>
      </c>
      <c r="I332" s="51">
        <f t="shared" si="44"/>
        <v>341.83</v>
      </c>
      <c r="J332" s="75">
        <f t="shared" si="44"/>
        <v>83.22999999999999</v>
      </c>
      <c r="K332" s="75">
        <f t="shared" si="44"/>
        <v>138</v>
      </c>
      <c r="L332" s="9"/>
      <c r="M332" s="135"/>
      <c r="N332" s="146"/>
    </row>
    <row r="333" spans="1:14" ht="16.5" thickBot="1">
      <c r="A333" s="167" t="s">
        <v>122</v>
      </c>
      <c r="B333" s="177" t="s">
        <v>324</v>
      </c>
      <c r="C333" s="162">
        <f>G337+H337</f>
        <v>133.98207699999998</v>
      </c>
      <c r="D333" s="1" t="s">
        <v>4</v>
      </c>
      <c r="E333" s="50"/>
      <c r="F333" s="50"/>
      <c r="G333" s="51">
        <v>5.5320770000000001</v>
      </c>
      <c r="H333" s="51">
        <v>12.85</v>
      </c>
      <c r="I333" s="51"/>
      <c r="J333" s="51"/>
      <c r="K333" s="51"/>
      <c r="L333" s="150"/>
      <c r="M333" s="174"/>
      <c r="N333" s="145" t="s">
        <v>43</v>
      </c>
    </row>
    <row r="334" spans="1:14" ht="16.5" thickBot="1">
      <c r="A334" s="168"/>
      <c r="B334" s="178"/>
      <c r="C334" s="188"/>
      <c r="D334" s="1" t="s">
        <v>5</v>
      </c>
      <c r="E334" s="50"/>
      <c r="F334" s="50"/>
      <c r="G334" s="51"/>
      <c r="H334" s="51">
        <v>33.520000000000003</v>
      </c>
      <c r="I334" s="51"/>
      <c r="J334" s="51"/>
      <c r="K334" s="51"/>
      <c r="L334" s="150"/>
      <c r="M334" s="174"/>
      <c r="N334" s="146"/>
    </row>
    <row r="335" spans="1:14" ht="16.5" thickBot="1">
      <c r="A335" s="168"/>
      <c r="B335" s="178"/>
      <c r="C335" s="188"/>
      <c r="D335" s="1" t="s">
        <v>6</v>
      </c>
      <c r="E335" s="50"/>
      <c r="F335" s="50"/>
      <c r="G335" s="51"/>
      <c r="H335" s="51">
        <v>82.08</v>
      </c>
      <c r="I335" s="51"/>
      <c r="J335" s="51"/>
      <c r="K335" s="51"/>
      <c r="L335" s="150"/>
      <c r="M335" s="174"/>
      <c r="N335" s="146"/>
    </row>
    <row r="336" spans="1:14" ht="16.5" thickBot="1">
      <c r="A336" s="168"/>
      <c r="B336" s="178"/>
      <c r="C336" s="188"/>
      <c r="D336" s="1" t="s">
        <v>7</v>
      </c>
      <c r="E336" s="50"/>
      <c r="F336" s="50"/>
      <c r="G336" s="51"/>
      <c r="H336" s="51"/>
      <c r="I336" s="51"/>
      <c r="J336" s="51"/>
      <c r="K336" s="51"/>
      <c r="L336" s="150"/>
      <c r="M336" s="174"/>
      <c r="N336" s="146"/>
    </row>
    <row r="337" spans="1:14" ht="16.5" thickBot="1">
      <c r="A337" s="168"/>
      <c r="B337" s="178"/>
      <c r="C337" s="188"/>
      <c r="D337" s="1" t="s">
        <v>8</v>
      </c>
      <c r="E337" s="52"/>
      <c r="F337" s="52"/>
      <c r="G337" s="51">
        <f>SUM(G333:G336)</f>
        <v>5.5320770000000001</v>
      </c>
      <c r="H337" s="51">
        <f>SUM(H333:H336)</f>
        <v>128.44999999999999</v>
      </c>
      <c r="I337" s="51"/>
      <c r="J337" s="51"/>
      <c r="K337" s="51"/>
      <c r="L337" s="150"/>
      <c r="M337" s="174"/>
      <c r="N337" s="146"/>
    </row>
    <row r="338" spans="1:14" ht="16.5" thickBot="1">
      <c r="A338" s="184" t="s">
        <v>123</v>
      </c>
      <c r="B338" s="177" t="s">
        <v>325</v>
      </c>
      <c r="C338" s="162">
        <f>H342+I342</f>
        <v>135.4</v>
      </c>
      <c r="D338" s="1" t="s">
        <v>4</v>
      </c>
      <c r="E338" s="50"/>
      <c r="F338" s="50"/>
      <c r="G338" s="51"/>
      <c r="H338" s="51">
        <v>2.4</v>
      </c>
      <c r="I338" s="51">
        <v>13.3</v>
      </c>
      <c r="J338" s="51"/>
      <c r="K338" s="51"/>
      <c r="L338" s="150"/>
      <c r="M338" s="174"/>
      <c r="N338" s="145" t="s">
        <v>43</v>
      </c>
    </row>
    <row r="339" spans="1:14" ht="16.5" thickBot="1">
      <c r="A339" s="168"/>
      <c r="B339" s="178"/>
      <c r="C339" s="188"/>
      <c r="D339" s="1" t="s">
        <v>5</v>
      </c>
      <c r="E339" s="50"/>
      <c r="F339" s="50"/>
      <c r="G339" s="51"/>
      <c r="H339" s="51"/>
      <c r="I339" s="51">
        <v>34.71</v>
      </c>
      <c r="J339" s="51"/>
      <c r="K339" s="51"/>
      <c r="L339" s="150"/>
      <c r="M339" s="174"/>
      <c r="N339" s="146"/>
    </row>
    <row r="340" spans="1:14" ht="16.5" thickBot="1">
      <c r="A340" s="168"/>
      <c r="B340" s="178"/>
      <c r="C340" s="188"/>
      <c r="D340" s="1" t="s">
        <v>6</v>
      </c>
      <c r="E340" s="50"/>
      <c r="F340" s="50"/>
      <c r="G340" s="51"/>
      <c r="H340" s="51"/>
      <c r="I340" s="51">
        <v>84.99</v>
      </c>
      <c r="J340" s="51"/>
      <c r="K340" s="51"/>
      <c r="L340" s="150"/>
      <c r="M340" s="174"/>
      <c r="N340" s="146"/>
    </row>
    <row r="341" spans="1:14" ht="16.5" thickBot="1">
      <c r="A341" s="168"/>
      <c r="B341" s="178"/>
      <c r="C341" s="188"/>
      <c r="D341" s="1" t="s">
        <v>7</v>
      </c>
      <c r="E341" s="50"/>
      <c r="F341" s="50"/>
      <c r="G341" s="51"/>
      <c r="H341" s="51"/>
      <c r="I341" s="51"/>
      <c r="J341" s="51"/>
      <c r="K341" s="51"/>
      <c r="L341" s="150"/>
      <c r="M341" s="174"/>
      <c r="N341" s="146"/>
    </row>
    <row r="342" spans="1:14" ht="16.5" thickBot="1">
      <c r="A342" s="168"/>
      <c r="B342" s="178"/>
      <c r="C342" s="188"/>
      <c r="D342" s="1" t="s">
        <v>8</v>
      </c>
      <c r="E342" s="52"/>
      <c r="F342" s="52"/>
      <c r="G342" s="51"/>
      <c r="H342" s="51">
        <f>SUM(H338:H341)</f>
        <v>2.4</v>
      </c>
      <c r="I342" s="51">
        <f>SUM(I338:I341)</f>
        <v>133</v>
      </c>
      <c r="J342" s="51">
        <f t="shared" ref="J342:K342" si="45">J338+SUM(J338:J341)</f>
        <v>0</v>
      </c>
      <c r="K342" s="51">
        <f t="shared" si="45"/>
        <v>0</v>
      </c>
      <c r="L342" s="150"/>
      <c r="M342" s="174"/>
      <c r="N342" s="146"/>
    </row>
    <row r="343" spans="1:14" ht="16.5" thickBot="1">
      <c r="A343" s="184" t="s">
        <v>224</v>
      </c>
      <c r="B343" s="177" t="s">
        <v>326</v>
      </c>
      <c r="C343" s="162">
        <f>I347+J347</f>
        <v>22.13</v>
      </c>
      <c r="D343" s="1" t="s">
        <v>4</v>
      </c>
      <c r="E343" s="50"/>
      <c r="F343" s="50"/>
      <c r="G343" s="51"/>
      <c r="H343" s="51"/>
      <c r="I343" s="51">
        <v>2.4</v>
      </c>
      <c r="J343" s="51">
        <v>1.97</v>
      </c>
      <c r="K343" s="51"/>
      <c r="L343" s="150"/>
      <c r="M343" s="174"/>
      <c r="N343" s="145" t="s">
        <v>43</v>
      </c>
    </row>
    <row r="344" spans="1:14" ht="16.5" thickBot="1">
      <c r="A344" s="168"/>
      <c r="B344" s="178"/>
      <c r="C344" s="188"/>
      <c r="D344" s="1" t="s">
        <v>5</v>
      </c>
      <c r="E344" s="50"/>
      <c r="F344" s="50"/>
      <c r="G344" s="51"/>
      <c r="H344" s="51"/>
      <c r="I344" s="51"/>
      <c r="J344" s="51">
        <v>5.15</v>
      </c>
      <c r="K344" s="51"/>
      <c r="L344" s="150"/>
      <c r="M344" s="174"/>
      <c r="N344" s="146"/>
    </row>
    <row r="345" spans="1:14" ht="16.5" thickBot="1">
      <c r="A345" s="168"/>
      <c r="B345" s="178"/>
      <c r="C345" s="188"/>
      <c r="D345" s="1" t="s">
        <v>6</v>
      </c>
      <c r="E345" s="50"/>
      <c r="F345" s="50"/>
      <c r="G345" s="51"/>
      <c r="H345" s="51"/>
      <c r="I345" s="51"/>
      <c r="J345" s="51">
        <v>12.61</v>
      </c>
      <c r="K345" s="51"/>
      <c r="L345" s="150"/>
      <c r="M345" s="174"/>
      <c r="N345" s="146"/>
    </row>
    <row r="346" spans="1:14" ht="16.5" thickBot="1">
      <c r="A346" s="168"/>
      <c r="B346" s="178"/>
      <c r="C346" s="188"/>
      <c r="D346" s="1" t="s">
        <v>7</v>
      </c>
      <c r="E346" s="50"/>
      <c r="F346" s="50"/>
      <c r="G346" s="51"/>
      <c r="H346" s="51"/>
      <c r="I346" s="51"/>
      <c r="J346" s="51"/>
      <c r="K346" s="51"/>
      <c r="L346" s="150"/>
      <c r="M346" s="174"/>
      <c r="N346" s="146"/>
    </row>
    <row r="347" spans="1:14" ht="16.5" thickBot="1">
      <c r="A347" s="168"/>
      <c r="B347" s="178"/>
      <c r="C347" s="188"/>
      <c r="D347" s="1" t="s">
        <v>8</v>
      </c>
      <c r="E347" s="52"/>
      <c r="F347" s="52"/>
      <c r="G347" s="51"/>
      <c r="H347" s="51"/>
      <c r="I347" s="51">
        <f>SUM(I343:I346)</f>
        <v>2.4</v>
      </c>
      <c r="J347" s="51">
        <f>SUM(J343:J346)</f>
        <v>19.73</v>
      </c>
      <c r="K347" s="51"/>
      <c r="L347" s="150"/>
      <c r="M347" s="174"/>
      <c r="N347" s="146"/>
    </row>
    <row r="348" spans="1:14" ht="16.5" thickBot="1">
      <c r="A348" s="184" t="s">
        <v>225</v>
      </c>
      <c r="B348" s="177" t="s">
        <v>327</v>
      </c>
      <c r="C348" s="162">
        <f>G352</f>
        <v>36.5</v>
      </c>
      <c r="D348" s="1" t="s">
        <v>4</v>
      </c>
      <c r="E348" s="50"/>
      <c r="F348" s="50"/>
      <c r="G348" s="51">
        <v>3.65</v>
      </c>
      <c r="H348" s="51"/>
      <c r="I348" s="51"/>
      <c r="J348" s="51"/>
      <c r="K348" s="51"/>
      <c r="L348" s="150"/>
      <c r="M348" s="174"/>
      <c r="N348" s="145" t="s">
        <v>43</v>
      </c>
    </row>
    <row r="349" spans="1:14" ht="16.5" thickBot="1">
      <c r="A349" s="168"/>
      <c r="B349" s="178"/>
      <c r="C349" s="188"/>
      <c r="D349" s="1" t="s">
        <v>5</v>
      </c>
      <c r="E349" s="50"/>
      <c r="F349" s="50"/>
      <c r="G349" s="51">
        <v>9.52</v>
      </c>
      <c r="H349" s="51"/>
      <c r="I349" s="51"/>
      <c r="J349" s="51"/>
      <c r="K349" s="51"/>
      <c r="L349" s="150"/>
      <c r="M349" s="174"/>
      <c r="N349" s="146"/>
    </row>
    <row r="350" spans="1:14" ht="16.5" thickBot="1">
      <c r="A350" s="168"/>
      <c r="B350" s="178"/>
      <c r="C350" s="188"/>
      <c r="D350" s="1" t="s">
        <v>6</v>
      </c>
      <c r="E350" s="50"/>
      <c r="F350" s="50"/>
      <c r="G350" s="51">
        <v>23.33</v>
      </c>
      <c r="H350" s="51"/>
      <c r="I350" s="51"/>
      <c r="J350" s="51"/>
      <c r="K350" s="51"/>
      <c r="L350" s="150"/>
      <c r="M350" s="174"/>
      <c r="N350" s="146"/>
    </row>
    <row r="351" spans="1:14" ht="16.5" thickBot="1">
      <c r="A351" s="168"/>
      <c r="B351" s="178"/>
      <c r="C351" s="188"/>
      <c r="D351" s="1" t="s">
        <v>7</v>
      </c>
      <c r="E351" s="50"/>
      <c r="F351" s="50"/>
      <c r="G351" s="51"/>
      <c r="H351" s="51"/>
      <c r="I351" s="51"/>
      <c r="J351" s="51"/>
      <c r="K351" s="51"/>
      <c r="L351" s="150"/>
      <c r="M351" s="174"/>
      <c r="N351" s="146"/>
    </row>
    <row r="352" spans="1:14" ht="16.5" thickBot="1">
      <c r="A352" s="168"/>
      <c r="B352" s="178"/>
      <c r="C352" s="188"/>
      <c r="D352" s="1" t="s">
        <v>8</v>
      </c>
      <c r="E352" s="52"/>
      <c r="F352" s="52"/>
      <c r="G352" s="51">
        <f>SUM(G348:G351)</f>
        <v>36.5</v>
      </c>
      <c r="H352" s="51"/>
      <c r="I352" s="51"/>
      <c r="J352" s="51"/>
      <c r="K352" s="51"/>
      <c r="L352" s="150"/>
      <c r="M352" s="174"/>
      <c r="N352" s="146"/>
    </row>
    <row r="353" spans="1:14" ht="16.5" thickBot="1">
      <c r="A353" s="184" t="s">
        <v>226</v>
      </c>
      <c r="B353" s="177" t="s">
        <v>328</v>
      </c>
      <c r="C353" s="162">
        <f>J357+K357</f>
        <v>140</v>
      </c>
      <c r="D353" s="1" t="s">
        <v>4</v>
      </c>
      <c r="E353" s="50"/>
      <c r="F353" s="50"/>
      <c r="G353" s="51"/>
      <c r="H353" s="51"/>
      <c r="I353" s="51"/>
      <c r="J353" s="51">
        <v>2</v>
      </c>
      <c r="K353" s="51">
        <v>13.8</v>
      </c>
      <c r="L353" s="150"/>
      <c r="M353" s="174"/>
      <c r="N353" s="145" t="s">
        <v>43</v>
      </c>
    </row>
    <row r="354" spans="1:14" ht="16.5" thickBot="1">
      <c r="A354" s="168"/>
      <c r="B354" s="178"/>
      <c r="C354" s="188"/>
      <c r="D354" s="1" t="s">
        <v>5</v>
      </c>
      <c r="E354" s="50"/>
      <c r="F354" s="50"/>
      <c r="G354" s="51"/>
      <c r="H354" s="51"/>
      <c r="I354" s="51"/>
      <c r="J354" s="51"/>
      <c r="K354" s="51">
        <v>36.01</v>
      </c>
      <c r="L354" s="150"/>
      <c r="M354" s="174"/>
      <c r="N354" s="146"/>
    </row>
    <row r="355" spans="1:14" ht="16.5" thickBot="1">
      <c r="A355" s="168"/>
      <c r="B355" s="178"/>
      <c r="C355" s="188"/>
      <c r="D355" s="1" t="s">
        <v>6</v>
      </c>
      <c r="E355" s="50"/>
      <c r="F355" s="50"/>
      <c r="G355" s="51"/>
      <c r="H355" s="51"/>
      <c r="I355" s="51"/>
      <c r="J355" s="51"/>
      <c r="K355" s="51">
        <v>88.19</v>
      </c>
      <c r="L355" s="150"/>
      <c r="M355" s="174"/>
      <c r="N355" s="146"/>
    </row>
    <row r="356" spans="1:14" ht="16.5" thickBot="1">
      <c r="A356" s="168"/>
      <c r="B356" s="178"/>
      <c r="C356" s="188"/>
      <c r="D356" s="1" t="s">
        <v>7</v>
      </c>
      <c r="E356" s="50"/>
      <c r="F356" s="50"/>
      <c r="G356" s="51"/>
      <c r="H356" s="51"/>
      <c r="I356" s="51"/>
      <c r="J356" s="51"/>
      <c r="K356" s="51"/>
      <c r="L356" s="150"/>
      <c r="M356" s="174"/>
      <c r="N356" s="146"/>
    </row>
    <row r="357" spans="1:14" ht="16.5" thickBot="1">
      <c r="A357" s="168"/>
      <c r="B357" s="178"/>
      <c r="C357" s="188"/>
      <c r="D357" s="1" t="s">
        <v>8</v>
      </c>
      <c r="E357" s="52"/>
      <c r="F357" s="52"/>
      <c r="G357" s="51"/>
      <c r="H357" s="51"/>
      <c r="I357" s="51"/>
      <c r="J357" s="51">
        <f>SUM(J353:J356)</f>
        <v>2</v>
      </c>
      <c r="K357" s="51">
        <f>SUM(K353:K356)</f>
        <v>138</v>
      </c>
      <c r="L357" s="150"/>
      <c r="M357" s="174"/>
      <c r="N357" s="146"/>
    </row>
    <row r="358" spans="1:14" ht="16.5" thickBot="1">
      <c r="A358" s="184" t="s">
        <v>240</v>
      </c>
      <c r="B358" s="177" t="s">
        <v>329</v>
      </c>
      <c r="C358" s="162">
        <f>I362+J362</f>
        <v>62.7</v>
      </c>
      <c r="D358" s="1" t="s">
        <v>4</v>
      </c>
      <c r="E358" s="50"/>
      <c r="F358" s="50"/>
      <c r="G358" s="51"/>
      <c r="H358" s="51"/>
      <c r="I358" s="51">
        <v>1.2</v>
      </c>
      <c r="J358" s="51">
        <v>6.15</v>
      </c>
      <c r="K358" s="51"/>
      <c r="L358" s="150"/>
      <c r="M358" s="174"/>
      <c r="N358" s="145" t="s">
        <v>43</v>
      </c>
    </row>
    <row r="359" spans="1:14" ht="16.5" thickBot="1">
      <c r="A359" s="168"/>
      <c r="B359" s="178"/>
      <c r="C359" s="188"/>
      <c r="D359" s="1" t="s">
        <v>5</v>
      </c>
      <c r="E359" s="50"/>
      <c r="F359" s="50"/>
      <c r="G359" s="51"/>
      <c r="H359" s="51"/>
      <c r="I359" s="51"/>
      <c r="J359" s="51">
        <v>23.98</v>
      </c>
      <c r="K359" s="51"/>
      <c r="L359" s="150"/>
      <c r="M359" s="174"/>
      <c r="N359" s="146"/>
    </row>
    <row r="360" spans="1:14" ht="16.5" thickBot="1">
      <c r="A360" s="168"/>
      <c r="B360" s="178"/>
      <c r="C360" s="188"/>
      <c r="D360" s="1" t="s">
        <v>6</v>
      </c>
      <c r="E360" s="50"/>
      <c r="F360" s="50"/>
      <c r="G360" s="51"/>
      <c r="H360" s="51"/>
      <c r="I360" s="51"/>
      <c r="J360" s="51">
        <v>31.37</v>
      </c>
      <c r="K360" s="51"/>
      <c r="L360" s="150"/>
      <c r="M360" s="174"/>
      <c r="N360" s="146"/>
    </row>
    <row r="361" spans="1:14" ht="16.5" thickBot="1">
      <c r="A361" s="168"/>
      <c r="B361" s="178"/>
      <c r="C361" s="188"/>
      <c r="D361" s="1" t="s">
        <v>7</v>
      </c>
      <c r="E361" s="50"/>
      <c r="F361" s="50"/>
      <c r="G361" s="51"/>
      <c r="H361" s="51"/>
      <c r="I361" s="51"/>
      <c r="J361" s="51"/>
      <c r="K361" s="51"/>
      <c r="L361" s="150"/>
      <c r="M361" s="174"/>
      <c r="N361" s="146"/>
    </row>
    <row r="362" spans="1:14" ht="16.5" thickBot="1">
      <c r="A362" s="168"/>
      <c r="B362" s="178"/>
      <c r="C362" s="188"/>
      <c r="D362" s="1" t="s">
        <v>8</v>
      </c>
      <c r="E362" s="52"/>
      <c r="F362" s="52"/>
      <c r="G362" s="51"/>
      <c r="H362" s="51"/>
      <c r="I362" s="51">
        <v>1.2</v>
      </c>
      <c r="J362" s="51">
        <f>SUM(J358:J361)</f>
        <v>61.5</v>
      </c>
      <c r="K362" s="17"/>
      <c r="L362" s="150"/>
      <c r="M362" s="174"/>
      <c r="N362" s="146"/>
    </row>
    <row r="363" spans="1:14" ht="16.5" thickBot="1">
      <c r="A363" s="167" t="s">
        <v>61</v>
      </c>
      <c r="B363" s="167" t="s">
        <v>266</v>
      </c>
      <c r="C363" s="172"/>
      <c r="D363" s="1" t="s">
        <v>4</v>
      </c>
      <c r="E363" s="50"/>
      <c r="F363" s="50"/>
      <c r="G363" s="51">
        <v>0.51</v>
      </c>
      <c r="H363" s="51">
        <v>0.85</v>
      </c>
      <c r="I363" s="51">
        <v>0.89</v>
      </c>
      <c r="J363" s="51">
        <v>0.93</v>
      </c>
      <c r="K363" s="51">
        <v>0.97</v>
      </c>
      <c r="L363" s="251"/>
      <c r="M363" s="204"/>
      <c r="N363" s="145" t="s">
        <v>297</v>
      </c>
    </row>
    <row r="364" spans="1:14" ht="16.5" thickBot="1">
      <c r="A364" s="168"/>
      <c r="B364" s="168"/>
      <c r="C364" s="173"/>
      <c r="D364" s="1" t="s">
        <v>5</v>
      </c>
      <c r="E364" s="50"/>
      <c r="F364" s="50"/>
      <c r="G364" s="51">
        <v>0.22</v>
      </c>
      <c r="H364" s="51">
        <v>0.03</v>
      </c>
      <c r="I364" s="51"/>
      <c r="J364" s="51"/>
      <c r="K364" s="51"/>
      <c r="L364" s="251"/>
      <c r="M364" s="204"/>
      <c r="N364" s="146"/>
    </row>
    <row r="365" spans="1:14" ht="16.5" thickBot="1">
      <c r="A365" s="168"/>
      <c r="B365" s="168"/>
      <c r="C365" s="173"/>
      <c r="D365" s="1" t="s">
        <v>6</v>
      </c>
      <c r="E365" s="50"/>
      <c r="F365" s="50"/>
      <c r="G365" s="51"/>
      <c r="H365" s="51">
        <v>0.08</v>
      </c>
      <c r="I365" s="51"/>
      <c r="J365" s="51"/>
      <c r="K365" s="51"/>
      <c r="L365" s="251"/>
      <c r="M365" s="204"/>
      <c r="N365" s="146"/>
    </row>
    <row r="366" spans="1:14" ht="16.5" thickBot="1">
      <c r="A366" s="168"/>
      <c r="B366" s="168"/>
      <c r="C366" s="173"/>
      <c r="D366" s="1" t="s">
        <v>7</v>
      </c>
      <c r="E366" s="50"/>
      <c r="F366" s="50"/>
      <c r="G366" s="51"/>
      <c r="H366" s="51"/>
      <c r="I366" s="51"/>
      <c r="J366" s="51"/>
      <c r="K366" s="51"/>
      <c r="L366" s="251"/>
      <c r="M366" s="204"/>
      <c r="N366" s="146"/>
    </row>
    <row r="367" spans="1:14" ht="16.5" thickBot="1">
      <c r="A367" s="168"/>
      <c r="B367" s="168"/>
      <c r="C367" s="173"/>
      <c r="D367" s="1" t="s">
        <v>8</v>
      </c>
      <c r="E367" s="52"/>
      <c r="F367" s="52"/>
      <c r="G367" s="51">
        <f>SUM(G363:G366)</f>
        <v>0.73</v>
      </c>
      <c r="H367" s="51">
        <f t="shared" ref="H367:K367" si="46">SUM(H363:H366)</f>
        <v>0.96</v>
      </c>
      <c r="I367" s="51">
        <f t="shared" si="46"/>
        <v>0.89</v>
      </c>
      <c r="J367" s="51">
        <f t="shared" si="46"/>
        <v>0.93</v>
      </c>
      <c r="K367" s="51">
        <f t="shared" si="46"/>
        <v>0.97</v>
      </c>
      <c r="L367" s="251"/>
      <c r="M367" s="204"/>
      <c r="N367" s="146"/>
    </row>
    <row r="368" spans="1:14" ht="16.5" customHeight="1" thickBot="1">
      <c r="A368" s="167" t="s">
        <v>86</v>
      </c>
      <c r="B368" s="167" t="s">
        <v>124</v>
      </c>
      <c r="C368" s="172"/>
      <c r="D368" s="1" t="s">
        <v>4</v>
      </c>
      <c r="E368" s="50"/>
      <c r="F368" s="50"/>
      <c r="G368" s="51">
        <v>566.03</v>
      </c>
      <c r="H368" s="51">
        <v>295.97000000000003</v>
      </c>
      <c r="I368" s="51">
        <v>292.08999999999997</v>
      </c>
      <c r="J368" s="51">
        <v>303.69</v>
      </c>
      <c r="K368" s="51">
        <v>315.57</v>
      </c>
      <c r="L368" s="201"/>
      <c r="M368" s="149"/>
      <c r="N368" s="145" t="s">
        <v>300</v>
      </c>
    </row>
    <row r="369" spans="1:14" ht="16.5" thickBot="1">
      <c r="A369" s="168"/>
      <c r="B369" s="168"/>
      <c r="C369" s="173"/>
      <c r="D369" s="1" t="s">
        <v>5</v>
      </c>
      <c r="E369" s="50"/>
      <c r="F369" s="50"/>
      <c r="G369" s="51">
        <v>40.6</v>
      </c>
      <c r="H369" s="51">
        <v>0.55000000000000004</v>
      </c>
      <c r="I369" s="51">
        <v>0.55000000000000004</v>
      </c>
      <c r="J369" s="51">
        <v>0.57999999999999996</v>
      </c>
      <c r="K369" s="51">
        <v>0.61</v>
      </c>
      <c r="L369" s="175"/>
      <c r="M369" s="150"/>
      <c r="N369" s="146"/>
    </row>
    <row r="370" spans="1:14" ht="16.5" thickBot="1">
      <c r="A370" s="168"/>
      <c r="B370" s="168"/>
      <c r="C370" s="173"/>
      <c r="D370" s="1" t="s">
        <v>6</v>
      </c>
      <c r="E370" s="50"/>
      <c r="F370" s="50"/>
      <c r="G370" s="51"/>
      <c r="H370" s="51"/>
      <c r="I370" s="51"/>
      <c r="J370" s="51"/>
      <c r="K370" s="51"/>
      <c r="L370" s="175"/>
      <c r="M370" s="150"/>
      <c r="N370" s="146"/>
    </row>
    <row r="371" spans="1:14" ht="16.5" thickBot="1">
      <c r="A371" s="168"/>
      <c r="B371" s="168"/>
      <c r="C371" s="173"/>
      <c r="D371" s="1" t="s">
        <v>7</v>
      </c>
      <c r="E371" s="50"/>
      <c r="F371" s="50"/>
      <c r="G371" s="51"/>
      <c r="H371" s="51"/>
      <c r="I371" s="51"/>
      <c r="J371" s="51"/>
      <c r="K371" s="51"/>
      <c r="L371" s="175"/>
      <c r="M371" s="150"/>
      <c r="N371" s="146"/>
    </row>
    <row r="372" spans="1:14" ht="16.5" thickBot="1">
      <c r="A372" s="168"/>
      <c r="B372" s="168"/>
      <c r="C372" s="173"/>
      <c r="D372" s="1" t="s">
        <v>8</v>
      </c>
      <c r="E372" s="52"/>
      <c r="F372" s="52"/>
      <c r="G372" s="51">
        <f t="shared" ref="G372:K372" si="47">SUM(G368:G371)</f>
        <v>606.63</v>
      </c>
      <c r="H372" s="51">
        <f t="shared" si="47"/>
        <v>296.52000000000004</v>
      </c>
      <c r="I372" s="51">
        <f t="shared" si="47"/>
        <v>292.64</v>
      </c>
      <c r="J372" s="51">
        <f t="shared" si="47"/>
        <v>304.27</v>
      </c>
      <c r="K372" s="51">
        <f t="shared" si="47"/>
        <v>316.18</v>
      </c>
      <c r="L372" s="175"/>
      <c r="M372" s="150"/>
      <c r="N372" s="146"/>
    </row>
    <row r="373" spans="1:14" ht="16.5" thickBot="1">
      <c r="A373" s="167" t="s">
        <v>229</v>
      </c>
      <c r="B373" s="177" t="s">
        <v>296</v>
      </c>
      <c r="C373" s="172"/>
      <c r="D373" s="1" t="s">
        <v>4</v>
      </c>
      <c r="E373" s="50"/>
      <c r="F373" s="50"/>
      <c r="G373" s="51">
        <v>45.29</v>
      </c>
      <c r="H373" s="51">
        <v>45.29</v>
      </c>
      <c r="I373" s="51">
        <v>45.29</v>
      </c>
      <c r="J373" s="51">
        <v>45.29</v>
      </c>
      <c r="K373" s="51">
        <v>45.29</v>
      </c>
      <c r="L373" s="175"/>
      <c r="M373" s="150"/>
      <c r="N373" s="145" t="s">
        <v>297</v>
      </c>
    </row>
    <row r="374" spans="1:14" ht="16.5" thickBot="1">
      <c r="A374" s="168"/>
      <c r="B374" s="178"/>
      <c r="C374" s="173"/>
      <c r="D374" s="1" t="s">
        <v>5</v>
      </c>
      <c r="E374" s="50"/>
      <c r="F374" s="50"/>
      <c r="G374" s="51"/>
      <c r="H374" s="51"/>
      <c r="I374" s="51"/>
      <c r="J374" s="51"/>
      <c r="K374" s="51"/>
      <c r="L374" s="175"/>
      <c r="M374" s="150"/>
      <c r="N374" s="146"/>
    </row>
    <row r="375" spans="1:14" ht="16.5" thickBot="1">
      <c r="A375" s="168"/>
      <c r="B375" s="178"/>
      <c r="C375" s="173"/>
      <c r="D375" s="1" t="s">
        <v>6</v>
      </c>
      <c r="E375" s="50"/>
      <c r="F375" s="50"/>
      <c r="G375" s="51"/>
      <c r="H375" s="51"/>
      <c r="I375" s="51"/>
      <c r="J375" s="51"/>
      <c r="K375" s="51"/>
      <c r="L375" s="175"/>
      <c r="M375" s="150"/>
      <c r="N375" s="146"/>
    </row>
    <row r="376" spans="1:14" ht="16.5" thickBot="1">
      <c r="A376" s="168"/>
      <c r="B376" s="178"/>
      <c r="C376" s="173"/>
      <c r="D376" s="1" t="s">
        <v>7</v>
      </c>
      <c r="E376" s="50"/>
      <c r="F376" s="50"/>
      <c r="G376" s="51"/>
      <c r="H376" s="51"/>
      <c r="I376" s="51"/>
      <c r="J376" s="51"/>
      <c r="K376" s="51"/>
      <c r="L376" s="175"/>
      <c r="M376" s="150"/>
      <c r="N376" s="146"/>
    </row>
    <row r="377" spans="1:14" ht="16.5" thickBot="1">
      <c r="A377" s="168"/>
      <c r="B377" s="178"/>
      <c r="C377" s="173"/>
      <c r="D377" s="1" t="s">
        <v>8</v>
      </c>
      <c r="E377" s="52"/>
      <c r="F377" s="52"/>
      <c r="G377" s="51">
        <f>SUM(G373:G376)</f>
        <v>45.29</v>
      </c>
      <c r="H377" s="51">
        <f t="shared" ref="H377:K377" si="48">SUM(H373:H376)</f>
        <v>45.29</v>
      </c>
      <c r="I377" s="51">
        <f t="shared" si="48"/>
        <v>45.29</v>
      </c>
      <c r="J377" s="51">
        <f t="shared" si="48"/>
        <v>45.29</v>
      </c>
      <c r="K377" s="51">
        <f t="shared" si="48"/>
        <v>45.29</v>
      </c>
      <c r="L377" s="175"/>
      <c r="M377" s="150"/>
      <c r="N377" s="146"/>
    </row>
    <row r="378" spans="1:14" ht="16.5" thickBot="1">
      <c r="A378" s="167" t="s">
        <v>230</v>
      </c>
      <c r="B378" s="177" t="s">
        <v>227</v>
      </c>
      <c r="C378" s="162">
        <f>G382</f>
        <v>4.07</v>
      </c>
      <c r="D378" s="1" t="s">
        <v>4</v>
      </c>
      <c r="E378" s="50"/>
      <c r="F378" s="50"/>
      <c r="G378" s="51">
        <v>4.07</v>
      </c>
      <c r="H378" s="51"/>
      <c r="I378" s="51"/>
      <c r="J378" s="51"/>
      <c r="K378" s="51"/>
      <c r="L378" s="160"/>
      <c r="M378" s="165"/>
      <c r="N378" s="145" t="s">
        <v>43</v>
      </c>
    </row>
    <row r="379" spans="1:14" ht="16.5" thickBot="1">
      <c r="A379" s="168"/>
      <c r="B379" s="178"/>
      <c r="C379" s="188"/>
      <c r="D379" s="1" t="s">
        <v>5</v>
      </c>
      <c r="E379" s="50"/>
      <c r="F379" s="50"/>
      <c r="G379" s="51"/>
      <c r="H379" s="51"/>
      <c r="I379" s="51"/>
      <c r="J379" s="51"/>
      <c r="K379" s="51"/>
      <c r="L379" s="160"/>
      <c r="M379" s="165"/>
      <c r="N379" s="146"/>
    </row>
    <row r="380" spans="1:14" ht="16.5" thickBot="1">
      <c r="A380" s="168"/>
      <c r="B380" s="178"/>
      <c r="C380" s="188"/>
      <c r="D380" s="1" t="s">
        <v>6</v>
      </c>
      <c r="E380" s="50"/>
      <c r="F380" s="50"/>
      <c r="G380" s="51"/>
      <c r="H380" s="51"/>
      <c r="I380" s="51"/>
      <c r="J380" s="51"/>
      <c r="K380" s="51"/>
      <c r="L380" s="160"/>
      <c r="M380" s="165"/>
      <c r="N380" s="146"/>
    </row>
    <row r="381" spans="1:14" ht="16.5" thickBot="1">
      <c r="A381" s="168"/>
      <c r="B381" s="178"/>
      <c r="C381" s="188"/>
      <c r="D381" s="1" t="s">
        <v>7</v>
      </c>
      <c r="E381" s="50"/>
      <c r="F381" s="50"/>
      <c r="G381" s="51"/>
      <c r="H381" s="51"/>
      <c r="I381" s="51"/>
      <c r="J381" s="51"/>
      <c r="K381" s="51"/>
      <c r="L381" s="160"/>
      <c r="M381" s="165"/>
      <c r="N381" s="146"/>
    </row>
    <row r="382" spans="1:14" ht="16.5" thickBot="1">
      <c r="A382" s="168"/>
      <c r="B382" s="178"/>
      <c r="C382" s="188"/>
      <c r="D382" s="1" t="s">
        <v>8</v>
      </c>
      <c r="E382" s="52"/>
      <c r="F382" s="52"/>
      <c r="G382" s="51">
        <v>4.07</v>
      </c>
      <c r="H382" s="51"/>
      <c r="I382" s="51"/>
      <c r="J382" s="51"/>
      <c r="K382" s="51"/>
      <c r="L382" s="160"/>
      <c r="M382" s="165"/>
      <c r="N382" s="147"/>
    </row>
    <row r="383" spans="1:14" ht="16.5" customHeight="1" thickBot="1">
      <c r="A383" s="157" t="s">
        <v>276</v>
      </c>
      <c r="B383" s="177" t="s">
        <v>228</v>
      </c>
      <c r="C383" s="162">
        <f>G387</f>
        <v>47.79</v>
      </c>
      <c r="D383" s="1" t="s">
        <v>4</v>
      </c>
      <c r="E383" s="50"/>
      <c r="F383" s="50"/>
      <c r="G383" s="51">
        <v>7.79</v>
      </c>
      <c r="H383" s="51"/>
      <c r="I383" s="51"/>
      <c r="J383" s="51"/>
      <c r="K383" s="51"/>
      <c r="L383" s="160"/>
      <c r="M383" s="165"/>
      <c r="N383" s="145" t="s">
        <v>43</v>
      </c>
    </row>
    <row r="384" spans="1:14" ht="16.5" thickBot="1">
      <c r="A384" s="158"/>
      <c r="B384" s="178"/>
      <c r="C384" s="163"/>
      <c r="D384" s="1" t="s">
        <v>5</v>
      </c>
      <c r="E384" s="50"/>
      <c r="F384" s="50"/>
      <c r="G384" s="51">
        <v>40</v>
      </c>
      <c r="H384" s="51"/>
      <c r="I384" s="51"/>
      <c r="J384" s="51"/>
      <c r="K384" s="51"/>
      <c r="L384" s="160"/>
      <c r="M384" s="165"/>
      <c r="N384" s="146"/>
    </row>
    <row r="385" spans="1:14" ht="16.5" thickBot="1">
      <c r="A385" s="158"/>
      <c r="B385" s="178"/>
      <c r="C385" s="163"/>
      <c r="D385" s="1" t="s">
        <v>6</v>
      </c>
      <c r="E385" s="50"/>
      <c r="F385" s="50"/>
      <c r="G385" s="51"/>
      <c r="H385" s="51"/>
      <c r="I385" s="51"/>
      <c r="J385" s="51"/>
      <c r="K385" s="51"/>
      <c r="L385" s="160"/>
      <c r="M385" s="165"/>
      <c r="N385" s="146"/>
    </row>
    <row r="386" spans="1:14" ht="16.5" thickBot="1">
      <c r="A386" s="158"/>
      <c r="B386" s="178"/>
      <c r="C386" s="163"/>
      <c r="D386" s="1" t="s">
        <v>7</v>
      </c>
      <c r="E386" s="50"/>
      <c r="F386" s="50"/>
      <c r="G386" s="51"/>
      <c r="H386" s="51"/>
      <c r="I386" s="51"/>
      <c r="J386" s="51"/>
      <c r="K386" s="51"/>
      <c r="L386" s="160"/>
      <c r="M386" s="165"/>
      <c r="N386" s="146"/>
    </row>
    <row r="387" spans="1:14" ht="16.5" thickBot="1">
      <c r="A387" s="159"/>
      <c r="B387" s="179"/>
      <c r="C387" s="164"/>
      <c r="D387" s="1" t="s">
        <v>8</v>
      </c>
      <c r="E387" s="52"/>
      <c r="F387" s="52"/>
      <c r="G387" s="51">
        <f>SUM(G383:G386)</f>
        <v>47.79</v>
      </c>
      <c r="H387" s="51"/>
      <c r="I387" s="51"/>
      <c r="J387" s="51"/>
      <c r="K387" s="51"/>
      <c r="L387" s="160"/>
      <c r="M387" s="165"/>
      <c r="N387" s="147"/>
    </row>
    <row r="388" spans="1:14" ht="18" customHeight="1" thickBot="1">
      <c r="A388" s="157" t="s">
        <v>316</v>
      </c>
      <c r="B388" s="177" t="s">
        <v>331</v>
      </c>
      <c r="C388" s="162">
        <v>88.96</v>
      </c>
      <c r="D388" s="1" t="s">
        <v>4</v>
      </c>
      <c r="E388" s="50"/>
      <c r="F388" s="50"/>
      <c r="G388" s="51">
        <v>2.9</v>
      </c>
      <c r="H388" s="51">
        <v>32</v>
      </c>
      <c r="I388" s="51">
        <v>33</v>
      </c>
      <c r="J388" s="51"/>
      <c r="K388" s="51"/>
      <c r="L388" s="160"/>
      <c r="M388" s="165"/>
      <c r="N388" s="145" t="s">
        <v>43</v>
      </c>
    </row>
    <row r="389" spans="1:14" ht="16.5" thickBot="1">
      <c r="A389" s="158"/>
      <c r="B389" s="178"/>
      <c r="C389" s="163"/>
      <c r="D389" s="1" t="s">
        <v>5</v>
      </c>
      <c r="E389" s="50"/>
      <c r="F389" s="50"/>
      <c r="G389" s="51"/>
      <c r="H389" s="51"/>
      <c r="I389" s="51"/>
      <c r="J389" s="51"/>
      <c r="K389" s="51"/>
      <c r="L389" s="160"/>
      <c r="M389" s="165"/>
      <c r="N389" s="146"/>
    </row>
    <row r="390" spans="1:14" ht="16.5" thickBot="1">
      <c r="A390" s="158"/>
      <c r="B390" s="178"/>
      <c r="C390" s="163"/>
      <c r="D390" s="1" t="s">
        <v>6</v>
      </c>
      <c r="E390" s="50"/>
      <c r="F390" s="50"/>
      <c r="G390" s="51"/>
      <c r="H390" s="51"/>
      <c r="I390" s="51"/>
      <c r="J390" s="51"/>
      <c r="K390" s="51"/>
      <c r="L390" s="160"/>
      <c r="M390" s="165"/>
      <c r="N390" s="146"/>
    </row>
    <row r="391" spans="1:14" ht="16.5" thickBot="1">
      <c r="A391" s="158"/>
      <c r="B391" s="178"/>
      <c r="C391" s="163"/>
      <c r="D391" s="1" t="s">
        <v>7</v>
      </c>
      <c r="E391" s="50"/>
      <c r="F391" s="50"/>
      <c r="G391" s="51"/>
      <c r="H391" s="51"/>
      <c r="I391" s="51"/>
      <c r="J391" s="51"/>
      <c r="K391" s="51"/>
      <c r="L391" s="160"/>
      <c r="M391" s="165"/>
      <c r="N391" s="146"/>
    </row>
    <row r="392" spans="1:14" ht="16.5" thickBot="1">
      <c r="A392" s="159"/>
      <c r="B392" s="179"/>
      <c r="C392" s="164"/>
      <c r="D392" s="1" t="s">
        <v>8</v>
      </c>
      <c r="E392" s="52"/>
      <c r="F392" s="52"/>
      <c r="G392" s="51">
        <f>SUM(G388:G391)</f>
        <v>2.9</v>
      </c>
      <c r="H392" s="51">
        <f t="shared" ref="H392:K392" si="49">SUM(H388:H391)</f>
        <v>32</v>
      </c>
      <c r="I392" s="51">
        <f t="shared" si="49"/>
        <v>33</v>
      </c>
      <c r="J392" s="51">
        <f t="shared" si="49"/>
        <v>0</v>
      </c>
      <c r="K392" s="51">
        <f t="shared" si="49"/>
        <v>0</v>
      </c>
      <c r="L392" s="161"/>
      <c r="M392" s="166"/>
      <c r="N392" s="147"/>
    </row>
    <row r="393" spans="1:14" ht="16.5" thickBot="1">
      <c r="A393" s="167"/>
      <c r="B393" s="172" t="s">
        <v>28</v>
      </c>
      <c r="C393" s="172"/>
      <c r="D393" s="1" t="s">
        <v>4</v>
      </c>
      <c r="E393" s="10">
        <f t="shared" ref="E393:F396" si="50">SUM(E218,E268,E313,E323,E328,E368)</f>
        <v>0</v>
      </c>
      <c r="F393" s="10">
        <f t="shared" si="50"/>
        <v>0</v>
      </c>
      <c r="G393" s="13">
        <f>SUM(G218,G268,G313,G323,G328,G368,G363)</f>
        <v>2008.75</v>
      </c>
      <c r="H393" s="13">
        <f t="shared" ref="G393:K396" si="51">SUM(H218,H268,H313,H323,H328,H368,H363)</f>
        <v>2039.2299999999998</v>
      </c>
      <c r="I393" s="13">
        <f t="shared" si="51"/>
        <v>1153.2</v>
      </c>
      <c r="J393" s="13">
        <f t="shared" si="51"/>
        <v>1176.73</v>
      </c>
      <c r="K393" s="13">
        <f t="shared" si="51"/>
        <v>1231.6400000000001</v>
      </c>
      <c r="L393" s="192"/>
      <c r="M393" s="192"/>
      <c r="N393" s="189"/>
    </row>
    <row r="394" spans="1:14" ht="16.5" thickBot="1">
      <c r="A394" s="168"/>
      <c r="B394" s="173"/>
      <c r="C394" s="173"/>
      <c r="D394" s="1" t="s">
        <v>5</v>
      </c>
      <c r="E394" s="10">
        <f t="shared" si="50"/>
        <v>0</v>
      </c>
      <c r="F394" s="10">
        <f t="shared" si="50"/>
        <v>0</v>
      </c>
      <c r="G394" s="13">
        <f t="shared" si="51"/>
        <v>406.24</v>
      </c>
      <c r="H394" s="13">
        <f t="shared" si="51"/>
        <v>4118.75</v>
      </c>
      <c r="I394" s="13">
        <f t="shared" si="51"/>
        <v>226.13</v>
      </c>
      <c r="J394" s="13">
        <f t="shared" si="51"/>
        <v>168.65</v>
      </c>
      <c r="K394" s="13">
        <f t="shared" si="51"/>
        <v>187.85999999999999</v>
      </c>
      <c r="L394" s="192"/>
      <c r="M394" s="192"/>
      <c r="N394" s="188"/>
    </row>
    <row r="395" spans="1:14" ht="16.5" thickBot="1">
      <c r="A395" s="168"/>
      <c r="B395" s="173"/>
      <c r="C395" s="173"/>
      <c r="D395" s="1" t="s">
        <v>6</v>
      </c>
      <c r="E395" s="10">
        <f t="shared" si="50"/>
        <v>0</v>
      </c>
      <c r="F395" s="10">
        <f t="shared" si="50"/>
        <v>0</v>
      </c>
      <c r="G395" s="13">
        <f t="shared" si="51"/>
        <v>112.33</v>
      </c>
      <c r="H395" s="13">
        <f t="shared" si="51"/>
        <v>277.34999999999997</v>
      </c>
      <c r="I395" s="13">
        <f t="shared" si="51"/>
        <v>288.2</v>
      </c>
      <c r="J395" s="13">
        <f t="shared" si="51"/>
        <v>121.65</v>
      </c>
      <c r="K395" s="13">
        <f t="shared" si="51"/>
        <v>169.43</v>
      </c>
      <c r="L395" s="192"/>
      <c r="M395" s="192"/>
      <c r="N395" s="188"/>
    </row>
    <row r="396" spans="1:14" ht="16.5" thickBot="1">
      <c r="A396" s="168"/>
      <c r="B396" s="173"/>
      <c r="C396" s="173"/>
      <c r="D396" s="1" t="s">
        <v>7</v>
      </c>
      <c r="E396" s="10">
        <f t="shared" si="50"/>
        <v>0</v>
      </c>
      <c r="F396" s="10">
        <f t="shared" si="50"/>
        <v>0</v>
      </c>
      <c r="G396" s="13">
        <f t="shared" si="51"/>
        <v>78.19</v>
      </c>
      <c r="H396" s="13">
        <f t="shared" si="51"/>
        <v>68.150000000000006</v>
      </c>
      <c r="I396" s="13">
        <f t="shared" si="51"/>
        <v>118.99000000000001</v>
      </c>
      <c r="J396" s="13">
        <f t="shared" si="51"/>
        <v>123.88</v>
      </c>
      <c r="K396" s="13">
        <f t="shared" si="51"/>
        <v>128.97</v>
      </c>
      <c r="L396" s="192"/>
      <c r="M396" s="192"/>
      <c r="N396" s="188"/>
    </row>
    <row r="397" spans="1:14" ht="16.5" thickBot="1">
      <c r="A397" s="187"/>
      <c r="B397" s="185"/>
      <c r="C397" s="185"/>
      <c r="D397" s="1" t="s">
        <v>8</v>
      </c>
      <c r="E397" s="8">
        <f>SUM(E393:E396)</f>
        <v>0</v>
      </c>
      <c r="F397" s="8">
        <f t="shared" ref="F397:K397" si="52">SUM(F393:F396)</f>
        <v>0</v>
      </c>
      <c r="G397" s="11">
        <f t="shared" si="52"/>
        <v>2605.5099999999998</v>
      </c>
      <c r="H397" s="11">
        <f t="shared" si="52"/>
        <v>6503.48</v>
      </c>
      <c r="I397" s="11">
        <f t="shared" si="52"/>
        <v>1786.52</v>
      </c>
      <c r="J397" s="11">
        <f t="shared" si="52"/>
        <v>1590.9100000000003</v>
      </c>
      <c r="K397" s="11">
        <f t="shared" si="52"/>
        <v>1717.9</v>
      </c>
      <c r="L397" s="193"/>
      <c r="M397" s="193"/>
      <c r="N397" s="190"/>
    </row>
    <row r="398" spans="1:14" ht="16.5" thickBot="1">
      <c r="A398" s="216" t="s">
        <v>44</v>
      </c>
      <c r="B398" s="217"/>
      <c r="C398" s="217"/>
      <c r="D398" s="217"/>
      <c r="E398" s="217"/>
      <c r="F398" s="217"/>
      <c r="G398" s="217"/>
      <c r="H398" s="217"/>
      <c r="I398" s="217"/>
      <c r="J398" s="217"/>
      <c r="K398" s="217"/>
      <c r="L398" s="217"/>
      <c r="M398" s="217"/>
      <c r="N398" s="219"/>
    </row>
    <row r="399" spans="1:14" ht="16.5" thickBot="1">
      <c r="A399" s="229" t="s">
        <v>64</v>
      </c>
      <c r="B399" s="230"/>
      <c r="C399" s="230"/>
      <c r="D399" s="230"/>
      <c r="E399" s="230"/>
      <c r="F399" s="230"/>
      <c r="G399" s="230"/>
      <c r="H399" s="231"/>
      <c r="I399" s="231"/>
      <c r="J399" s="231"/>
      <c r="K399" s="231"/>
      <c r="L399" s="231"/>
      <c r="M399" s="231"/>
      <c r="N399" s="232"/>
    </row>
    <row r="400" spans="1:14" ht="20.25" customHeight="1" thickBot="1">
      <c r="A400" s="186" t="s">
        <v>62</v>
      </c>
      <c r="B400" s="167" t="s">
        <v>125</v>
      </c>
      <c r="C400" s="172"/>
      <c r="D400" s="1" t="s">
        <v>4</v>
      </c>
      <c r="E400" s="2"/>
      <c r="F400" s="2"/>
      <c r="G400" s="15">
        <v>90.64</v>
      </c>
      <c r="H400" s="17">
        <v>89.78</v>
      </c>
      <c r="I400" s="16">
        <v>91.52</v>
      </c>
      <c r="J400" s="16">
        <v>91.52</v>
      </c>
      <c r="K400" s="17">
        <v>91.52</v>
      </c>
      <c r="L400" s="140" t="s">
        <v>45</v>
      </c>
      <c r="M400" s="141">
        <v>5264</v>
      </c>
      <c r="N400" s="145" t="s">
        <v>43</v>
      </c>
    </row>
    <row r="401" spans="1:14" ht="21.75" customHeight="1" thickBot="1">
      <c r="A401" s="168"/>
      <c r="B401" s="168"/>
      <c r="C401" s="173"/>
      <c r="D401" s="1" t="s">
        <v>5</v>
      </c>
      <c r="E401" s="2"/>
      <c r="F401" s="2"/>
      <c r="G401" s="15">
        <v>24.25</v>
      </c>
      <c r="H401" s="17">
        <v>17.3</v>
      </c>
      <c r="I401" s="16">
        <v>17.7</v>
      </c>
      <c r="J401" s="16">
        <v>17.7</v>
      </c>
      <c r="K401" s="17">
        <v>17.7</v>
      </c>
      <c r="L401" s="134" t="s">
        <v>46</v>
      </c>
      <c r="M401" s="142">
        <v>52</v>
      </c>
      <c r="N401" s="146"/>
    </row>
    <row r="402" spans="1:14" ht="15" customHeight="1" thickBot="1">
      <c r="A402" s="168"/>
      <c r="B402" s="168"/>
      <c r="C402" s="173"/>
      <c r="D402" s="1" t="s">
        <v>6</v>
      </c>
      <c r="E402" s="2"/>
      <c r="F402" s="2"/>
      <c r="G402" s="15">
        <v>4.4400000000000004</v>
      </c>
      <c r="H402" s="17">
        <v>4.62</v>
      </c>
      <c r="I402" s="16">
        <v>4.62</v>
      </c>
      <c r="J402" s="16">
        <v>4.62</v>
      </c>
      <c r="K402" s="17">
        <v>4.62</v>
      </c>
      <c r="L402" s="148" t="s">
        <v>47</v>
      </c>
      <c r="M402" s="143" t="s">
        <v>184</v>
      </c>
      <c r="N402" s="146"/>
    </row>
    <row r="403" spans="1:14" ht="15" customHeight="1" thickBot="1">
      <c r="A403" s="168"/>
      <c r="B403" s="168"/>
      <c r="C403" s="173"/>
      <c r="D403" s="1" t="s">
        <v>7</v>
      </c>
      <c r="E403" s="2"/>
      <c r="F403" s="2"/>
      <c r="G403" s="15"/>
      <c r="H403" s="17"/>
      <c r="I403" s="16"/>
      <c r="J403" s="11"/>
      <c r="K403" s="15"/>
      <c r="L403" s="148"/>
      <c r="M403" s="144"/>
      <c r="N403" s="146"/>
    </row>
    <row r="404" spans="1:14" ht="19.5" customHeight="1" thickBot="1">
      <c r="A404" s="187"/>
      <c r="B404" s="187"/>
      <c r="C404" s="185"/>
      <c r="D404" s="1" t="s">
        <v>8</v>
      </c>
      <c r="E404" s="2"/>
      <c r="F404" s="2"/>
      <c r="G404" s="15">
        <f t="shared" ref="G404:K404" si="53">SUM(G400:G403)</f>
        <v>119.33</v>
      </c>
      <c r="H404" s="16">
        <f t="shared" si="53"/>
        <v>111.7</v>
      </c>
      <c r="I404" s="15">
        <f t="shared" si="53"/>
        <v>113.84</v>
      </c>
      <c r="J404" s="16">
        <f t="shared" si="53"/>
        <v>113.84</v>
      </c>
      <c r="K404" s="15">
        <f t="shared" si="53"/>
        <v>113.84</v>
      </c>
      <c r="L404" s="148"/>
      <c r="M404" s="144"/>
      <c r="N404" s="147"/>
    </row>
    <row r="405" spans="1:14" ht="22.5" customHeight="1" thickBot="1">
      <c r="A405" s="186" t="s">
        <v>126</v>
      </c>
      <c r="B405" s="177" t="s">
        <v>215</v>
      </c>
      <c r="C405" s="172"/>
      <c r="D405" s="1" t="s">
        <v>4</v>
      </c>
      <c r="E405" s="2"/>
      <c r="F405" s="2"/>
      <c r="G405" s="17">
        <v>2.56</v>
      </c>
      <c r="H405" s="16">
        <v>2.56</v>
      </c>
      <c r="I405" s="11">
        <v>2.56</v>
      </c>
      <c r="J405" s="11">
        <v>2.56</v>
      </c>
      <c r="K405" s="15">
        <v>2.56</v>
      </c>
      <c r="L405" s="226"/>
      <c r="M405" s="227"/>
      <c r="N405" s="145" t="s">
        <v>43</v>
      </c>
    </row>
    <row r="406" spans="1:14" ht="22.5" customHeight="1" thickBot="1">
      <c r="A406" s="168"/>
      <c r="B406" s="178"/>
      <c r="C406" s="173"/>
      <c r="D406" s="1" t="s">
        <v>5</v>
      </c>
      <c r="E406" s="2"/>
      <c r="F406" s="2"/>
      <c r="G406" s="17">
        <v>14.5</v>
      </c>
      <c r="H406" s="16">
        <v>14.5</v>
      </c>
      <c r="I406" s="11">
        <v>14.5</v>
      </c>
      <c r="J406" s="11">
        <v>14.5</v>
      </c>
      <c r="K406" s="15">
        <v>14.5</v>
      </c>
      <c r="L406" s="226"/>
      <c r="M406" s="227"/>
      <c r="N406" s="146"/>
    </row>
    <row r="407" spans="1:14" ht="22.5" customHeight="1" thickBot="1">
      <c r="A407" s="168"/>
      <c r="B407" s="178"/>
      <c r="C407" s="173"/>
      <c r="D407" s="1" t="s">
        <v>6</v>
      </c>
      <c r="E407" s="2"/>
      <c r="F407" s="2"/>
      <c r="G407" s="15"/>
      <c r="H407" s="17"/>
      <c r="I407" s="16"/>
      <c r="J407" s="11"/>
      <c r="K407" s="15"/>
      <c r="L407" s="226"/>
      <c r="M407" s="227"/>
      <c r="N407" s="146"/>
    </row>
    <row r="408" spans="1:14" ht="22.5" customHeight="1" thickBot="1">
      <c r="A408" s="168"/>
      <c r="B408" s="178"/>
      <c r="C408" s="173"/>
      <c r="D408" s="1" t="s">
        <v>7</v>
      </c>
      <c r="E408" s="2"/>
      <c r="F408" s="2"/>
      <c r="G408" s="15"/>
      <c r="H408" s="17"/>
      <c r="I408" s="16"/>
      <c r="J408" s="11"/>
      <c r="K408" s="15"/>
      <c r="L408" s="226"/>
      <c r="M408" s="227"/>
      <c r="N408" s="146"/>
    </row>
    <row r="409" spans="1:14" ht="22.5" customHeight="1" thickBot="1">
      <c r="A409" s="187"/>
      <c r="B409" s="178"/>
      <c r="C409" s="185"/>
      <c r="D409" s="1" t="s">
        <v>8</v>
      </c>
      <c r="E409" s="2"/>
      <c r="F409" s="2"/>
      <c r="G409" s="15">
        <f>SUM(G405:G408)</f>
        <v>17.059999999999999</v>
      </c>
      <c r="H409" s="17">
        <f t="shared" ref="H409:K409" si="54">SUM(H405:H408)</f>
        <v>17.059999999999999</v>
      </c>
      <c r="I409" s="16">
        <f t="shared" si="54"/>
        <v>17.059999999999999</v>
      </c>
      <c r="J409" s="11">
        <f t="shared" si="54"/>
        <v>17.059999999999999</v>
      </c>
      <c r="K409" s="15">
        <f t="shared" si="54"/>
        <v>17.059999999999999</v>
      </c>
      <c r="L409" s="226"/>
      <c r="M409" s="227"/>
      <c r="N409" s="147"/>
    </row>
    <row r="410" spans="1:14" ht="18.75" customHeight="1" thickBot="1">
      <c r="A410" s="186" t="s">
        <v>127</v>
      </c>
      <c r="B410" s="177" t="s">
        <v>216</v>
      </c>
      <c r="C410" s="172"/>
      <c r="D410" s="1" t="s">
        <v>4</v>
      </c>
      <c r="E410" s="2"/>
      <c r="F410" s="2"/>
      <c r="G410" s="15">
        <v>1.4</v>
      </c>
      <c r="H410" s="17">
        <v>1.43</v>
      </c>
      <c r="I410" s="17">
        <v>1.43</v>
      </c>
      <c r="J410" s="17">
        <v>1.43</v>
      </c>
      <c r="K410" s="17">
        <v>1.43</v>
      </c>
      <c r="L410" s="160"/>
      <c r="M410" s="165"/>
      <c r="N410" s="145" t="s">
        <v>43</v>
      </c>
    </row>
    <row r="411" spans="1:14" ht="18.75" customHeight="1" thickBot="1">
      <c r="A411" s="168"/>
      <c r="B411" s="178"/>
      <c r="C411" s="173"/>
      <c r="D411" s="1" t="s">
        <v>5</v>
      </c>
      <c r="E411" s="2"/>
      <c r="F411" s="2"/>
      <c r="G411" s="15">
        <v>1.39</v>
      </c>
      <c r="H411" s="17">
        <v>1.4</v>
      </c>
      <c r="I411" s="17">
        <v>1.4</v>
      </c>
      <c r="J411" s="17">
        <v>1.4</v>
      </c>
      <c r="K411" s="17">
        <v>1.4</v>
      </c>
      <c r="L411" s="160"/>
      <c r="M411" s="165"/>
      <c r="N411" s="146"/>
    </row>
    <row r="412" spans="1:14" ht="18.75" customHeight="1" thickBot="1">
      <c r="A412" s="168"/>
      <c r="B412" s="178"/>
      <c r="C412" s="173"/>
      <c r="D412" s="1" t="s">
        <v>6</v>
      </c>
      <c r="E412" s="2"/>
      <c r="F412" s="2"/>
      <c r="G412" s="15">
        <v>4.4400000000000004</v>
      </c>
      <c r="H412" s="17">
        <v>4.62</v>
      </c>
      <c r="I412" s="17">
        <v>4.62</v>
      </c>
      <c r="J412" s="17">
        <v>4.62</v>
      </c>
      <c r="K412" s="17">
        <v>4.62</v>
      </c>
      <c r="L412" s="160"/>
      <c r="M412" s="165"/>
      <c r="N412" s="146"/>
    </row>
    <row r="413" spans="1:14" ht="18.75" customHeight="1" thickBot="1">
      <c r="A413" s="168"/>
      <c r="B413" s="178"/>
      <c r="C413" s="173"/>
      <c r="D413" s="1" t="s">
        <v>7</v>
      </c>
      <c r="E413" s="2"/>
      <c r="F413" s="2"/>
      <c r="G413" s="15"/>
      <c r="H413" s="17"/>
      <c r="I413" s="16"/>
      <c r="J413" s="11"/>
      <c r="K413" s="15"/>
      <c r="L413" s="160"/>
      <c r="M413" s="165"/>
      <c r="N413" s="146"/>
    </row>
    <row r="414" spans="1:14" ht="18.75" customHeight="1" thickBot="1">
      <c r="A414" s="187"/>
      <c r="B414" s="178"/>
      <c r="C414" s="185"/>
      <c r="D414" s="1" t="s">
        <v>8</v>
      </c>
      <c r="E414" s="2"/>
      <c r="F414" s="2"/>
      <c r="G414" s="15">
        <f>SUM(G410:G413)</f>
        <v>7.23</v>
      </c>
      <c r="H414" s="16">
        <f t="shared" ref="H414:K414" si="55">SUM(H410:H413)</f>
        <v>7.45</v>
      </c>
      <c r="I414" s="15">
        <f t="shared" si="55"/>
        <v>7.45</v>
      </c>
      <c r="J414" s="16">
        <f t="shared" si="55"/>
        <v>7.45</v>
      </c>
      <c r="K414" s="15">
        <f t="shared" si="55"/>
        <v>7.45</v>
      </c>
      <c r="L414" s="160"/>
      <c r="M414" s="165"/>
      <c r="N414" s="147"/>
    </row>
    <row r="415" spans="1:14" ht="18.75" customHeight="1" thickBot="1">
      <c r="A415" s="186" t="s">
        <v>212</v>
      </c>
      <c r="B415" s="177" t="s">
        <v>217</v>
      </c>
      <c r="C415" s="172"/>
      <c r="D415" s="1" t="s">
        <v>4</v>
      </c>
      <c r="E415" s="2"/>
      <c r="F415" s="2"/>
      <c r="G415" s="15">
        <v>2.4</v>
      </c>
      <c r="H415" s="17">
        <v>1.4</v>
      </c>
      <c r="I415" s="16">
        <v>1.8</v>
      </c>
      <c r="J415" s="16">
        <v>1.8</v>
      </c>
      <c r="K415" s="17">
        <v>1.8</v>
      </c>
      <c r="L415" s="160"/>
      <c r="M415" s="165"/>
      <c r="N415" s="145" t="s">
        <v>43</v>
      </c>
    </row>
    <row r="416" spans="1:14" ht="18.75" customHeight="1" thickBot="1">
      <c r="A416" s="168"/>
      <c r="B416" s="178"/>
      <c r="C416" s="173"/>
      <c r="D416" s="1" t="s">
        <v>5</v>
      </c>
      <c r="E416" s="2"/>
      <c r="F416" s="2"/>
      <c r="G416" s="15">
        <v>2.7</v>
      </c>
      <c r="H416" s="17">
        <v>1.4</v>
      </c>
      <c r="I416" s="16">
        <v>1.8</v>
      </c>
      <c r="J416" s="16">
        <v>1.8</v>
      </c>
      <c r="K416" s="17">
        <v>1.8</v>
      </c>
      <c r="L416" s="160"/>
      <c r="M416" s="165"/>
      <c r="N416" s="146"/>
    </row>
    <row r="417" spans="1:14" ht="18.75" customHeight="1" thickBot="1">
      <c r="A417" s="168"/>
      <c r="B417" s="178"/>
      <c r="C417" s="173"/>
      <c r="D417" s="1" t="s">
        <v>6</v>
      </c>
      <c r="E417" s="2"/>
      <c r="F417" s="2"/>
      <c r="G417" s="15"/>
      <c r="H417" s="17"/>
      <c r="I417" s="16"/>
      <c r="J417" s="11"/>
      <c r="K417" s="15"/>
      <c r="L417" s="160"/>
      <c r="M417" s="165"/>
      <c r="N417" s="146"/>
    </row>
    <row r="418" spans="1:14" ht="18.75" customHeight="1" thickBot="1">
      <c r="A418" s="168"/>
      <c r="B418" s="178"/>
      <c r="C418" s="173"/>
      <c r="D418" s="1" t="s">
        <v>7</v>
      </c>
      <c r="E418" s="2"/>
      <c r="F418" s="2"/>
      <c r="G418" s="15"/>
      <c r="H418" s="17"/>
      <c r="I418" s="16"/>
      <c r="J418" s="11"/>
      <c r="K418" s="15"/>
      <c r="L418" s="160"/>
      <c r="M418" s="165"/>
      <c r="N418" s="146"/>
    </row>
    <row r="419" spans="1:14" ht="18.75" customHeight="1" thickBot="1">
      <c r="A419" s="187"/>
      <c r="B419" s="178"/>
      <c r="C419" s="185"/>
      <c r="D419" s="1" t="s">
        <v>8</v>
      </c>
      <c r="E419" s="2"/>
      <c r="F419" s="2"/>
      <c r="G419" s="15">
        <f>SUM(G415:G418)</f>
        <v>5.0999999999999996</v>
      </c>
      <c r="H419" s="17">
        <f t="shared" ref="H419:K419" si="56">SUM(H415:H418)</f>
        <v>2.8</v>
      </c>
      <c r="I419" s="16">
        <f t="shared" si="56"/>
        <v>3.6</v>
      </c>
      <c r="J419" s="11">
        <f t="shared" si="56"/>
        <v>3.6</v>
      </c>
      <c r="K419" s="15">
        <f t="shared" si="56"/>
        <v>3.6</v>
      </c>
      <c r="L419" s="160"/>
      <c r="M419" s="165"/>
      <c r="N419" s="147"/>
    </row>
    <row r="420" spans="1:14" ht="18.75" customHeight="1" thickBot="1">
      <c r="A420" s="186" t="s">
        <v>213</v>
      </c>
      <c r="B420" s="177" t="s">
        <v>218</v>
      </c>
      <c r="C420" s="172"/>
      <c r="D420" s="1" t="s">
        <v>4</v>
      </c>
      <c r="E420" s="2"/>
      <c r="F420" s="2"/>
      <c r="G420" s="15">
        <v>0.2</v>
      </c>
      <c r="H420" s="17">
        <v>0.2</v>
      </c>
      <c r="I420" s="16">
        <v>0.2</v>
      </c>
      <c r="J420" s="11">
        <v>0.2</v>
      </c>
      <c r="K420" s="15">
        <v>0.2</v>
      </c>
      <c r="L420" s="160"/>
      <c r="M420" s="165"/>
      <c r="N420" s="145" t="s">
        <v>75</v>
      </c>
    </row>
    <row r="421" spans="1:14" ht="18.75" customHeight="1" thickBot="1">
      <c r="A421" s="168"/>
      <c r="B421" s="178"/>
      <c r="C421" s="173"/>
      <c r="D421" s="1" t="s">
        <v>5</v>
      </c>
      <c r="E421" s="2"/>
      <c r="F421" s="2"/>
      <c r="G421" s="15"/>
      <c r="H421" s="17"/>
      <c r="I421" s="16"/>
      <c r="J421" s="11"/>
      <c r="K421" s="15"/>
      <c r="L421" s="160"/>
      <c r="M421" s="165"/>
      <c r="N421" s="146"/>
    </row>
    <row r="422" spans="1:14" ht="18.75" customHeight="1" thickBot="1">
      <c r="A422" s="168"/>
      <c r="B422" s="178"/>
      <c r="C422" s="173"/>
      <c r="D422" s="1" t="s">
        <v>6</v>
      </c>
      <c r="E422" s="2"/>
      <c r="F422" s="2"/>
      <c r="G422" s="15"/>
      <c r="H422" s="17"/>
      <c r="I422" s="16"/>
      <c r="J422" s="11"/>
      <c r="K422" s="15"/>
      <c r="L422" s="160"/>
      <c r="M422" s="165"/>
      <c r="N422" s="146"/>
    </row>
    <row r="423" spans="1:14" ht="18.75" customHeight="1" thickBot="1">
      <c r="A423" s="168"/>
      <c r="B423" s="178"/>
      <c r="C423" s="173"/>
      <c r="D423" s="1" t="s">
        <v>7</v>
      </c>
      <c r="E423" s="2"/>
      <c r="F423" s="2"/>
      <c r="G423" s="15"/>
      <c r="H423" s="17"/>
      <c r="I423" s="16"/>
      <c r="J423" s="11"/>
      <c r="K423" s="15"/>
      <c r="L423" s="160"/>
      <c r="M423" s="165"/>
      <c r="N423" s="146"/>
    </row>
    <row r="424" spans="1:14" ht="18.75" customHeight="1" thickBot="1">
      <c r="A424" s="187"/>
      <c r="B424" s="178"/>
      <c r="C424" s="185"/>
      <c r="D424" s="1" t="s">
        <v>8</v>
      </c>
      <c r="E424" s="2"/>
      <c r="F424" s="2"/>
      <c r="G424" s="15">
        <f>SUM(G420:G423)</f>
        <v>0.2</v>
      </c>
      <c r="H424" s="16">
        <f t="shared" ref="H424:K424" si="57">SUM(H420:H423)</f>
        <v>0.2</v>
      </c>
      <c r="I424" s="15">
        <f t="shared" si="57"/>
        <v>0.2</v>
      </c>
      <c r="J424" s="16">
        <f t="shared" si="57"/>
        <v>0.2</v>
      </c>
      <c r="K424" s="15">
        <f t="shared" si="57"/>
        <v>0.2</v>
      </c>
      <c r="L424" s="160"/>
      <c r="M424" s="165"/>
      <c r="N424" s="147"/>
    </row>
    <row r="425" spans="1:14" ht="18.75" customHeight="1" thickBot="1">
      <c r="A425" s="186" t="s">
        <v>214</v>
      </c>
      <c r="B425" s="177" t="s">
        <v>219</v>
      </c>
      <c r="C425" s="172"/>
      <c r="D425" s="1" t="s">
        <v>4</v>
      </c>
      <c r="E425" s="2"/>
      <c r="F425" s="2"/>
      <c r="G425" s="15">
        <v>84.08</v>
      </c>
      <c r="H425" s="17">
        <v>84.19</v>
      </c>
      <c r="I425" s="16">
        <v>85.53</v>
      </c>
      <c r="J425" s="16">
        <v>85.53</v>
      </c>
      <c r="K425" s="17">
        <v>85.53</v>
      </c>
      <c r="L425" s="160"/>
      <c r="M425" s="165"/>
      <c r="N425" s="145" t="s">
        <v>282</v>
      </c>
    </row>
    <row r="426" spans="1:14" ht="18.75" customHeight="1" thickBot="1">
      <c r="A426" s="168"/>
      <c r="B426" s="178"/>
      <c r="C426" s="173"/>
      <c r="D426" s="1" t="s">
        <v>5</v>
      </c>
      <c r="E426" s="2"/>
      <c r="F426" s="2"/>
      <c r="G426" s="15">
        <v>5.66</v>
      </c>
      <c r="H426" s="17"/>
      <c r="I426" s="16"/>
      <c r="J426" s="11"/>
      <c r="K426" s="15"/>
      <c r="L426" s="160"/>
      <c r="M426" s="165"/>
      <c r="N426" s="146"/>
    </row>
    <row r="427" spans="1:14" ht="18.75" customHeight="1" thickBot="1">
      <c r="A427" s="168"/>
      <c r="B427" s="178"/>
      <c r="C427" s="173"/>
      <c r="D427" s="1" t="s">
        <v>6</v>
      </c>
      <c r="E427" s="2"/>
      <c r="F427" s="2"/>
      <c r="G427" s="15"/>
      <c r="H427" s="17"/>
      <c r="I427" s="16"/>
      <c r="J427" s="11"/>
      <c r="K427" s="15"/>
      <c r="L427" s="160"/>
      <c r="M427" s="165"/>
      <c r="N427" s="146"/>
    </row>
    <row r="428" spans="1:14" ht="18.75" customHeight="1" thickBot="1">
      <c r="A428" s="168"/>
      <c r="B428" s="178"/>
      <c r="C428" s="173"/>
      <c r="D428" s="1" t="s">
        <v>7</v>
      </c>
      <c r="E428" s="2"/>
      <c r="F428" s="2"/>
      <c r="G428" s="15"/>
      <c r="H428" s="17"/>
      <c r="I428" s="16"/>
      <c r="J428" s="11"/>
      <c r="K428" s="15"/>
      <c r="L428" s="160"/>
      <c r="M428" s="165"/>
      <c r="N428" s="146"/>
    </row>
    <row r="429" spans="1:14" ht="18.75" customHeight="1" thickBot="1">
      <c r="A429" s="187"/>
      <c r="B429" s="178"/>
      <c r="C429" s="185"/>
      <c r="D429" s="1" t="s">
        <v>8</v>
      </c>
      <c r="E429" s="2"/>
      <c r="F429" s="2"/>
      <c r="G429" s="15">
        <f>SUM(G425:G428)</f>
        <v>89.74</v>
      </c>
      <c r="H429" s="17">
        <f t="shared" ref="H429:K429" si="58">SUM(H425:H428)</f>
        <v>84.19</v>
      </c>
      <c r="I429" s="16">
        <f t="shared" si="58"/>
        <v>85.53</v>
      </c>
      <c r="J429" s="11">
        <f t="shared" si="58"/>
        <v>85.53</v>
      </c>
      <c r="K429" s="15">
        <f t="shared" si="58"/>
        <v>85.53</v>
      </c>
      <c r="L429" s="160"/>
      <c r="M429" s="165"/>
      <c r="N429" s="147"/>
    </row>
    <row r="430" spans="1:14" ht="15.75" customHeight="1" thickBot="1">
      <c r="A430" s="186" t="s">
        <v>63</v>
      </c>
      <c r="B430" s="167" t="s">
        <v>267</v>
      </c>
      <c r="C430" s="172"/>
      <c r="D430" s="1" t="s">
        <v>4</v>
      </c>
      <c r="E430" s="2"/>
      <c r="F430" s="2"/>
      <c r="G430" s="15">
        <v>1.71</v>
      </c>
      <c r="H430" s="17">
        <v>0.31</v>
      </c>
      <c r="I430" s="16">
        <v>2</v>
      </c>
      <c r="J430" s="11"/>
      <c r="K430" s="15"/>
      <c r="L430" s="160"/>
      <c r="M430" s="165"/>
      <c r="N430" s="145" t="s">
        <v>43</v>
      </c>
    </row>
    <row r="431" spans="1:14" ht="15.75" customHeight="1" thickBot="1">
      <c r="A431" s="168"/>
      <c r="B431" s="168"/>
      <c r="C431" s="173"/>
      <c r="D431" s="1" t="s">
        <v>5</v>
      </c>
      <c r="E431" s="2"/>
      <c r="F431" s="2"/>
      <c r="G431" s="15">
        <v>4.51</v>
      </c>
      <c r="H431" s="17"/>
      <c r="I431" s="16">
        <v>2.95</v>
      </c>
      <c r="J431" s="11"/>
      <c r="K431" s="15"/>
      <c r="L431" s="160"/>
      <c r="M431" s="165"/>
      <c r="N431" s="146"/>
    </row>
    <row r="432" spans="1:14" ht="15.75" customHeight="1" thickBot="1">
      <c r="A432" s="168"/>
      <c r="B432" s="168"/>
      <c r="C432" s="173"/>
      <c r="D432" s="1" t="s">
        <v>6</v>
      </c>
      <c r="E432" s="2"/>
      <c r="F432" s="2"/>
      <c r="G432" s="15">
        <v>127.37</v>
      </c>
      <c r="H432" s="17"/>
      <c r="I432" s="16">
        <v>83.16</v>
      </c>
      <c r="J432" s="11"/>
      <c r="K432" s="15"/>
      <c r="L432" s="160"/>
      <c r="M432" s="165"/>
      <c r="N432" s="146"/>
    </row>
    <row r="433" spans="1:14" ht="15.75" customHeight="1" thickBot="1">
      <c r="A433" s="168"/>
      <c r="B433" s="168"/>
      <c r="C433" s="173"/>
      <c r="D433" s="1" t="s">
        <v>7</v>
      </c>
      <c r="E433" s="2"/>
      <c r="F433" s="2"/>
      <c r="G433" s="15"/>
      <c r="H433" s="17"/>
      <c r="I433" s="16"/>
      <c r="J433" s="11"/>
      <c r="K433" s="15"/>
      <c r="L433" s="160"/>
      <c r="M433" s="165"/>
      <c r="N433" s="146"/>
    </row>
    <row r="434" spans="1:14" ht="15.75" customHeight="1" thickBot="1">
      <c r="A434" s="187"/>
      <c r="B434" s="187"/>
      <c r="C434" s="185"/>
      <c r="D434" s="1" t="s">
        <v>8</v>
      </c>
      <c r="E434" s="2"/>
      <c r="F434" s="2"/>
      <c r="G434" s="15">
        <f>SUM(G430:G433)</f>
        <v>133.59</v>
      </c>
      <c r="H434" s="16">
        <f t="shared" ref="H434:K434" si="59">SUM(H430:H433)</f>
        <v>0.31</v>
      </c>
      <c r="I434" s="15">
        <f t="shared" si="59"/>
        <v>88.11</v>
      </c>
      <c r="J434" s="16">
        <f t="shared" si="59"/>
        <v>0</v>
      </c>
      <c r="K434" s="15">
        <f t="shared" si="59"/>
        <v>0</v>
      </c>
      <c r="L434" s="161"/>
      <c r="M434" s="166"/>
      <c r="N434" s="147"/>
    </row>
    <row r="435" spans="1:14" ht="18.75" customHeight="1" thickBot="1">
      <c r="A435" s="167"/>
      <c r="B435" s="172" t="s">
        <v>28</v>
      </c>
      <c r="C435" s="172"/>
      <c r="D435" s="3" t="s">
        <v>4</v>
      </c>
      <c r="E435" s="2" t="e">
        <f>SUM(E400,E430,#REF!,#REF!)</f>
        <v>#REF!</v>
      </c>
      <c r="F435" s="2" t="e">
        <f>SUM(F400,F430,#REF!,#REF!)</f>
        <v>#REF!</v>
      </c>
      <c r="G435" s="15">
        <f>SUM(G400,G430)</f>
        <v>92.35</v>
      </c>
      <c r="H435" s="17">
        <f t="shared" ref="H435:K435" si="60">SUM(H400,H430)</f>
        <v>90.09</v>
      </c>
      <c r="I435" s="16">
        <f t="shared" si="60"/>
        <v>93.52</v>
      </c>
      <c r="J435" s="11">
        <f t="shared" si="60"/>
        <v>91.52</v>
      </c>
      <c r="K435" s="15">
        <f t="shared" si="60"/>
        <v>91.52</v>
      </c>
      <c r="L435" s="150"/>
      <c r="M435" s="165"/>
      <c r="N435" s="145"/>
    </row>
    <row r="436" spans="1:14" ht="18.75" customHeight="1" thickBot="1">
      <c r="A436" s="168"/>
      <c r="B436" s="173"/>
      <c r="C436" s="173"/>
      <c r="D436" s="1" t="s">
        <v>5</v>
      </c>
      <c r="E436" s="2" t="e">
        <f>SUM(E401,E431,#REF!,#REF!)</f>
        <v>#REF!</v>
      </c>
      <c r="F436" s="2" t="e">
        <f>SUM(F401,F431,#REF!,#REF!)</f>
        <v>#REF!</v>
      </c>
      <c r="G436" s="15">
        <f t="shared" ref="G436:K436" si="61">SUM(G401,G431)</f>
        <v>28.759999999999998</v>
      </c>
      <c r="H436" s="17">
        <f t="shared" si="61"/>
        <v>17.3</v>
      </c>
      <c r="I436" s="16">
        <f t="shared" si="61"/>
        <v>20.65</v>
      </c>
      <c r="J436" s="11">
        <f t="shared" si="61"/>
        <v>17.7</v>
      </c>
      <c r="K436" s="15">
        <f t="shared" si="61"/>
        <v>17.7</v>
      </c>
      <c r="L436" s="150"/>
      <c r="M436" s="165"/>
      <c r="N436" s="146"/>
    </row>
    <row r="437" spans="1:14" ht="18.75" customHeight="1" thickBot="1">
      <c r="A437" s="168"/>
      <c r="B437" s="173"/>
      <c r="C437" s="173"/>
      <c r="D437" s="1" t="s">
        <v>6</v>
      </c>
      <c r="E437" s="2" t="e">
        <f>SUM(E402,E432,#REF!,#REF!)</f>
        <v>#REF!</v>
      </c>
      <c r="F437" s="2" t="e">
        <f>SUM(F402,F432,#REF!,#REF!)</f>
        <v>#REF!</v>
      </c>
      <c r="G437" s="15">
        <f t="shared" ref="G437:K437" si="62">SUM(G402,G432)</f>
        <v>131.81</v>
      </c>
      <c r="H437" s="17">
        <f t="shared" si="62"/>
        <v>4.62</v>
      </c>
      <c r="I437" s="16">
        <f t="shared" si="62"/>
        <v>87.78</v>
      </c>
      <c r="J437" s="11">
        <f t="shared" si="62"/>
        <v>4.62</v>
      </c>
      <c r="K437" s="15">
        <f t="shared" si="62"/>
        <v>4.62</v>
      </c>
      <c r="L437" s="150"/>
      <c r="M437" s="165"/>
      <c r="N437" s="146"/>
    </row>
    <row r="438" spans="1:14" ht="18.75" customHeight="1" thickBot="1">
      <c r="A438" s="168"/>
      <c r="B438" s="173"/>
      <c r="C438" s="173"/>
      <c r="D438" s="1" t="s">
        <v>7</v>
      </c>
      <c r="E438" s="2" t="e">
        <f>SUM(E403,E433,#REF!,#REF!)</f>
        <v>#REF!</v>
      </c>
      <c r="F438" s="2" t="e">
        <f>SUM(F403,F433,#REF!,#REF!)</f>
        <v>#REF!</v>
      </c>
      <c r="G438" s="15">
        <f t="shared" ref="G438:K438" si="63">SUM(G403,G433)</f>
        <v>0</v>
      </c>
      <c r="H438" s="17">
        <f t="shared" si="63"/>
        <v>0</v>
      </c>
      <c r="I438" s="16">
        <f t="shared" si="63"/>
        <v>0</v>
      </c>
      <c r="J438" s="11">
        <f t="shared" si="63"/>
        <v>0</v>
      </c>
      <c r="K438" s="15">
        <f t="shared" si="63"/>
        <v>0</v>
      </c>
      <c r="L438" s="150"/>
      <c r="M438" s="165"/>
      <c r="N438" s="146"/>
    </row>
    <row r="439" spans="1:14" ht="18.75" customHeight="1" thickBot="1">
      <c r="A439" s="187"/>
      <c r="B439" s="185"/>
      <c r="C439" s="185"/>
      <c r="D439" s="1" t="s">
        <v>8</v>
      </c>
      <c r="E439" s="2" t="e">
        <f>SUM(E435:E438)</f>
        <v>#REF!</v>
      </c>
      <c r="F439" s="2" t="e">
        <f t="shared" ref="F439:K439" si="64">SUM(F435:F438)</f>
        <v>#REF!</v>
      </c>
      <c r="G439" s="15">
        <f t="shared" si="64"/>
        <v>252.92</v>
      </c>
      <c r="H439" s="17">
        <f t="shared" si="64"/>
        <v>112.01</v>
      </c>
      <c r="I439" s="16">
        <f t="shared" si="64"/>
        <v>201.95</v>
      </c>
      <c r="J439" s="11">
        <f t="shared" si="64"/>
        <v>113.84</v>
      </c>
      <c r="K439" s="15">
        <f t="shared" si="64"/>
        <v>113.84</v>
      </c>
      <c r="L439" s="151"/>
      <c r="M439" s="166"/>
      <c r="N439" s="147"/>
    </row>
    <row r="440" spans="1:14" ht="16.5" thickBot="1">
      <c r="A440" s="180" t="s">
        <v>65</v>
      </c>
      <c r="B440" s="181"/>
      <c r="C440" s="181"/>
      <c r="D440" s="181"/>
      <c r="E440" s="181"/>
      <c r="F440" s="181"/>
      <c r="G440" s="181"/>
      <c r="H440" s="181"/>
      <c r="I440" s="181"/>
      <c r="J440" s="181"/>
      <c r="K440" s="181"/>
      <c r="L440" s="181"/>
      <c r="M440" s="181"/>
      <c r="N440" s="183"/>
    </row>
    <row r="441" spans="1:14" ht="14.25" customHeight="1" thickBot="1">
      <c r="A441" s="186" t="s">
        <v>66</v>
      </c>
      <c r="B441" s="167" t="s">
        <v>268</v>
      </c>
      <c r="C441" s="172"/>
      <c r="D441" s="20" t="s">
        <v>4</v>
      </c>
      <c r="E441" s="2"/>
      <c r="F441" s="2"/>
      <c r="G441" s="16">
        <v>8.5</v>
      </c>
      <c r="H441" s="16">
        <v>8.6679999999999993</v>
      </c>
      <c r="I441" s="16">
        <v>8.7739999999999991</v>
      </c>
      <c r="J441" s="16">
        <v>9.0039999999999996</v>
      </c>
      <c r="K441" s="16">
        <v>9.0540000000000003</v>
      </c>
      <c r="L441" s="155" t="s">
        <v>48</v>
      </c>
      <c r="M441" s="213">
        <v>63.09</v>
      </c>
      <c r="N441" s="189" t="s">
        <v>76</v>
      </c>
    </row>
    <row r="442" spans="1:14" ht="14.25" customHeight="1" thickBot="1">
      <c r="A442" s="168"/>
      <c r="B442" s="168"/>
      <c r="C442" s="173"/>
      <c r="D442" s="112" t="s">
        <v>5</v>
      </c>
      <c r="E442" s="2"/>
      <c r="F442" s="2"/>
      <c r="G442" s="16">
        <v>0.5</v>
      </c>
      <c r="H442" s="16">
        <v>0.5</v>
      </c>
      <c r="I442" s="16">
        <v>0.5</v>
      </c>
      <c r="J442" s="16">
        <v>0.6</v>
      </c>
      <c r="K442" s="16">
        <v>0.6</v>
      </c>
      <c r="L442" s="148"/>
      <c r="M442" s="214"/>
      <c r="N442" s="188"/>
    </row>
    <row r="443" spans="1:14" ht="14.25" customHeight="1" thickBot="1">
      <c r="A443" s="168"/>
      <c r="B443" s="168"/>
      <c r="C443" s="173"/>
      <c r="D443" s="112" t="s">
        <v>6</v>
      </c>
      <c r="E443" s="2"/>
      <c r="F443" s="2"/>
      <c r="G443" s="11"/>
      <c r="H443" s="11"/>
      <c r="I443" s="11"/>
      <c r="J443" s="11"/>
      <c r="K443" s="11"/>
      <c r="L443" s="148"/>
      <c r="M443" s="214"/>
      <c r="N443" s="188"/>
    </row>
    <row r="444" spans="1:14" ht="14.25" customHeight="1" thickBot="1">
      <c r="A444" s="168"/>
      <c r="B444" s="168"/>
      <c r="C444" s="173"/>
      <c r="D444" s="112" t="s">
        <v>7</v>
      </c>
      <c r="E444" s="2"/>
      <c r="F444" s="2"/>
      <c r="G444" s="11"/>
      <c r="H444" s="11"/>
      <c r="I444" s="11"/>
      <c r="J444" s="11"/>
      <c r="K444" s="11"/>
      <c r="L444" s="148"/>
      <c r="M444" s="214"/>
      <c r="N444" s="188"/>
    </row>
    <row r="445" spans="1:14" ht="14.25" customHeight="1" thickBot="1">
      <c r="A445" s="187"/>
      <c r="B445" s="187"/>
      <c r="C445" s="185"/>
      <c r="D445" s="112" t="s">
        <v>8</v>
      </c>
      <c r="E445" s="2"/>
      <c r="F445" s="2"/>
      <c r="G445" s="11">
        <f t="shared" ref="G445:K445" si="65">SUM(G441:G444)</f>
        <v>9</v>
      </c>
      <c r="H445" s="11">
        <f t="shared" si="65"/>
        <v>9.1679999999999993</v>
      </c>
      <c r="I445" s="11">
        <f t="shared" si="65"/>
        <v>9.2739999999999991</v>
      </c>
      <c r="J445" s="11">
        <f t="shared" si="65"/>
        <v>9.6039999999999992</v>
      </c>
      <c r="K445" s="11">
        <f t="shared" si="65"/>
        <v>9.6539999999999999</v>
      </c>
      <c r="L445" s="148"/>
      <c r="M445" s="214"/>
      <c r="N445" s="190"/>
    </row>
    <row r="446" spans="1:14" ht="14.25" customHeight="1" thickBot="1">
      <c r="A446" s="186" t="s">
        <v>67</v>
      </c>
      <c r="B446" s="167" t="s">
        <v>269</v>
      </c>
      <c r="C446" s="172"/>
      <c r="D446" s="1" t="s">
        <v>4</v>
      </c>
      <c r="E446" s="2"/>
      <c r="F446" s="2"/>
      <c r="G446" s="11">
        <v>61.436</v>
      </c>
      <c r="H446" s="11">
        <v>49.134</v>
      </c>
      <c r="I446" s="11">
        <v>49.134</v>
      </c>
      <c r="J446" s="11">
        <v>49.134</v>
      </c>
      <c r="K446" s="11">
        <v>49.134</v>
      </c>
      <c r="L446" s="148"/>
      <c r="M446" s="214"/>
      <c r="N446" s="189" t="s">
        <v>77</v>
      </c>
    </row>
    <row r="447" spans="1:14" ht="14.25" customHeight="1" thickBot="1">
      <c r="A447" s="168"/>
      <c r="B447" s="168"/>
      <c r="C447" s="173"/>
      <c r="D447" s="1" t="s">
        <v>5</v>
      </c>
      <c r="E447" s="4"/>
      <c r="F447" s="4"/>
      <c r="G447" s="49"/>
      <c r="H447" s="49"/>
      <c r="I447" s="49"/>
      <c r="J447" s="49"/>
      <c r="K447" s="49"/>
      <c r="L447" s="148"/>
      <c r="M447" s="214"/>
      <c r="N447" s="188"/>
    </row>
    <row r="448" spans="1:14" ht="14.25" customHeight="1" thickBot="1">
      <c r="A448" s="168"/>
      <c r="B448" s="168"/>
      <c r="C448" s="173"/>
      <c r="D448" s="1" t="s">
        <v>6</v>
      </c>
      <c r="E448" s="4"/>
      <c r="F448" s="4"/>
      <c r="G448" s="49"/>
      <c r="H448" s="49"/>
      <c r="I448" s="49"/>
      <c r="J448" s="49"/>
      <c r="K448" s="49"/>
      <c r="L448" s="148"/>
      <c r="M448" s="214"/>
      <c r="N448" s="188"/>
    </row>
    <row r="449" spans="1:14" ht="14.25" customHeight="1" thickBot="1">
      <c r="A449" s="168"/>
      <c r="B449" s="168"/>
      <c r="C449" s="173"/>
      <c r="D449" s="1" t="s">
        <v>7</v>
      </c>
      <c r="E449" s="4"/>
      <c r="F449" s="4"/>
      <c r="G449" s="49"/>
      <c r="H449" s="49"/>
      <c r="I449" s="49"/>
      <c r="J449" s="49"/>
      <c r="K449" s="49"/>
      <c r="L449" s="148"/>
      <c r="M449" s="214"/>
      <c r="N449" s="188"/>
    </row>
    <row r="450" spans="1:14" ht="14.25" customHeight="1" thickBot="1">
      <c r="A450" s="187"/>
      <c r="B450" s="187"/>
      <c r="C450" s="185"/>
      <c r="D450" s="1" t="s">
        <v>8</v>
      </c>
      <c r="E450" s="6"/>
      <c r="F450" s="6"/>
      <c r="G450" s="16">
        <f t="shared" ref="G450:K450" si="66">SUM(G446:G449)</f>
        <v>61.436</v>
      </c>
      <c r="H450" s="16">
        <f t="shared" si="66"/>
        <v>49.134</v>
      </c>
      <c r="I450" s="16">
        <f t="shared" si="66"/>
        <v>49.134</v>
      </c>
      <c r="J450" s="16">
        <f t="shared" si="66"/>
        <v>49.134</v>
      </c>
      <c r="K450" s="16">
        <f t="shared" si="66"/>
        <v>49.134</v>
      </c>
      <c r="L450" s="148"/>
      <c r="M450" s="214"/>
      <c r="N450" s="190"/>
    </row>
    <row r="451" spans="1:14" ht="15.75" customHeight="1" thickBot="1">
      <c r="A451" s="186" t="s">
        <v>68</v>
      </c>
      <c r="B451" s="167" t="s">
        <v>270</v>
      </c>
      <c r="C451" s="172"/>
      <c r="D451" s="1" t="s">
        <v>4</v>
      </c>
      <c r="E451" s="2"/>
      <c r="F451" s="2"/>
      <c r="G451" s="11">
        <v>42.5</v>
      </c>
      <c r="H451" s="11">
        <v>17.600000000000001</v>
      </c>
      <c r="I451" s="11">
        <v>17.5</v>
      </c>
      <c r="J451" s="11">
        <v>18.2</v>
      </c>
      <c r="K451" s="11">
        <v>18.899999999999999</v>
      </c>
      <c r="L451" s="148"/>
      <c r="M451" s="214"/>
      <c r="N451" s="189" t="s">
        <v>75</v>
      </c>
    </row>
    <row r="452" spans="1:14" ht="15.75" customHeight="1" thickBot="1">
      <c r="A452" s="168"/>
      <c r="B452" s="168"/>
      <c r="C452" s="173"/>
      <c r="D452" s="1" t="s">
        <v>5</v>
      </c>
      <c r="E452" s="4"/>
      <c r="F452" s="4"/>
      <c r="G452" s="49"/>
      <c r="H452" s="49"/>
      <c r="I452" s="49"/>
      <c r="J452" s="49"/>
      <c r="K452" s="49"/>
      <c r="L452" s="148"/>
      <c r="M452" s="214"/>
      <c r="N452" s="188"/>
    </row>
    <row r="453" spans="1:14" ht="15.75" customHeight="1" thickBot="1">
      <c r="A453" s="168"/>
      <c r="B453" s="168"/>
      <c r="C453" s="173"/>
      <c r="D453" s="1" t="s">
        <v>6</v>
      </c>
      <c r="E453" s="4"/>
      <c r="F453" s="4"/>
      <c r="G453" s="49"/>
      <c r="H453" s="49"/>
      <c r="I453" s="49"/>
      <c r="J453" s="49"/>
      <c r="K453" s="49"/>
      <c r="L453" s="148"/>
      <c r="M453" s="214"/>
      <c r="N453" s="188"/>
    </row>
    <row r="454" spans="1:14" ht="15.75" customHeight="1" thickBot="1">
      <c r="A454" s="168"/>
      <c r="B454" s="168"/>
      <c r="C454" s="173"/>
      <c r="D454" s="1" t="s">
        <v>7</v>
      </c>
      <c r="E454" s="4"/>
      <c r="F454" s="4"/>
      <c r="G454" s="49"/>
      <c r="H454" s="49"/>
      <c r="I454" s="49"/>
      <c r="J454" s="49"/>
      <c r="K454" s="49"/>
      <c r="L454" s="148"/>
      <c r="M454" s="214"/>
      <c r="N454" s="188"/>
    </row>
    <row r="455" spans="1:14" ht="15.75" customHeight="1" thickBot="1">
      <c r="A455" s="187"/>
      <c r="B455" s="187"/>
      <c r="C455" s="185"/>
      <c r="D455" s="1" t="s">
        <v>8</v>
      </c>
      <c r="E455" s="6"/>
      <c r="F455" s="6"/>
      <c r="G455" s="16">
        <f t="shared" ref="G455:K455" si="67">SUM(G451:G454)</f>
        <v>42.5</v>
      </c>
      <c r="H455" s="16">
        <f t="shared" si="67"/>
        <v>17.600000000000001</v>
      </c>
      <c r="I455" s="16">
        <f t="shared" si="67"/>
        <v>17.5</v>
      </c>
      <c r="J455" s="16">
        <f t="shared" si="67"/>
        <v>18.2</v>
      </c>
      <c r="K455" s="16">
        <f t="shared" si="67"/>
        <v>18.899999999999999</v>
      </c>
      <c r="L455" s="156"/>
      <c r="M455" s="215"/>
      <c r="N455" s="190"/>
    </row>
    <row r="456" spans="1:14" ht="14.25" customHeight="1" thickBot="1">
      <c r="A456" s="186"/>
      <c r="B456" s="172" t="s">
        <v>28</v>
      </c>
      <c r="C456" s="172"/>
      <c r="D456" s="1" t="s">
        <v>4</v>
      </c>
      <c r="E456" s="2">
        <f t="shared" ref="E456:K457" si="68">SUM(E441,E446,E451)</f>
        <v>0</v>
      </c>
      <c r="F456" s="2">
        <f t="shared" si="68"/>
        <v>0</v>
      </c>
      <c r="G456" s="11">
        <f t="shared" si="68"/>
        <v>112.43600000000001</v>
      </c>
      <c r="H456" s="11">
        <f t="shared" si="68"/>
        <v>75.402000000000001</v>
      </c>
      <c r="I456" s="11">
        <f t="shared" si="68"/>
        <v>75.408000000000001</v>
      </c>
      <c r="J456" s="11">
        <f t="shared" si="68"/>
        <v>76.337999999999994</v>
      </c>
      <c r="K456" s="11">
        <f t="shared" si="68"/>
        <v>77.087999999999994</v>
      </c>
      <c r="L456" s="191"/>
      <c r="M456" s="194"/>
      <c r="N456" s="189"/>
    </row>
    <row r="457" spans="1:14" ht="14.25" customHeight="1" thickBot="1">
      <c r="A457" s="168"/>
      <c r="B457" s="173"/>
      <c r="C457" s="173"/>
      <c r="D457" s="1" t="s">
        <v>5</v>
      </c>
      <c r="E457" s="2">
        <f t="shared" si="68"/>
        <v>0</v>
      </c>
      <c r="F457" s="2">
        <f t="shared" si="68"/>
        <v>0</v>
      </c>
      <c r="G457" s="11">
        <f t="shared" ref="G457:K457" si="69">SUM(G442,G447,G452)</f>
        <v>0.5</v>
      </c>
      <c r="H457" s="11">
        <f t="shared" si="69"/>
        <v>0.5</v>
      </c>
      <c r="I457" s="11">
        <f t="shared" si="69"/>
        <v>0.5</v>
      </c>
      <c r="J457" s="11">
        <f t="shared" si="69"/>
        <v>0.6</v>
      </c>
      <c r="K457" s="11">
        <f t="shared" si="69"/>
        <v>0.6</v>
      </c>
      <c r="L457" s="192"/>
      <c r="M457" s="195"/>
      <c r="N457" s="188"/>
    </row>
    <row r="458" spans="1:14" ht="14.25" customHeight="1" thickBot="1">
      <c r="A458" s="168"/>
      <c r="B458" s="173"/>
      <c r="C458" s="173"/>
      <c r="D458" s="1" t="s">
        <v>6</v>
      </c>
      <c r="E458" s="2">
        <f>SUM(E443,E448,E453)</f>
        <v>0</v>
      </c>
      <c r="F458" s="2">
        <f>SUM(F443,F448,F453)</f>
        <v>0</v>
      </c>
      <c r="G458" s="11">
        <f t="shared" ref="G458:K458" si="70">SUM(G443,G448,G453)</f>
        <v>0</v>
      </c>
      <c r="H458" s="11">
        <f t="shared" si="70"/>
        <v>0</v>
      </c>
      <c r="I458" s="11">
        <f t="shared" si="70"/>
        <v>0</v>
      </c>
      <c r="J458" s="11">
        <f t="shared" si="70"/>
        <v>0</v>
      </c>
      <c r="K458" s="11">
        <f t="shared" si="70"/>
        <v>0</v>
      </c>
      <c r="L458" s="192"/>
      <c r="M458" s="195"/>
      <c r="N458" s="188"/>
    </row>
    <row r="459" spans="1:14" ht="14.25" customHeight="1" thickBot="1">
      <c r="A459" s="168"/>
      <c r="B459" s="173"/>
      <c r="C459" s="173"/>
      <c r="D459" s="1" t="s">
        <v>7</v>
      </c>
      <c r="E459" s="2">
        <f>SUM(E444,E449,E454)</f>
        <v>0</v>
      </c>
      <c r="F459" s="2">
        <f>SUM(F444,F449,F454)</f>
        <v>0</v>
      </c>
      <c r="G459" s="11">
        <f t="shared" ref="G459:K459" si="71">SUM(G444,G449,G454)</f>
        <v>0</v>
      </c>
      <c r="H459" s="11">
        <f t="shared" si="71"/>
        <v>0</v>
      </c>
      <c r="I459" s="11">
        <f t="shared" si="71"/>
        <v>0</v>
      </c>
      <c r="J459" s="11">
        <f t="shared" si="71"/>
        <v>0</v>
      </c>
      <c r="K459" s="11">
        <f t="shared" si="71"/>
        <v>0</v>
      </c>
      <c r="L459" s="192"/>
      <c r="M459" s="195"/>
      <c r="N459" s="188"/>
    </row>
    <row r="460" spans="1:14" ht="14.25" customHeight="1" thickBot="1">
      <c r="A460" s="187"/>
      <c r="B460" s="185"/>
      <c r="C460" s="185"/>
      <c r="D460" s="1" t="s">
        <v>8</v>
      </c>
      <c r="E460" s="2">
        <f>SUM(E456:E459)</f>
        <v>0</v>
      </c>
      <c r="F460" s="2">
        <f t="shared" ref="F460:K460" si="72">SUM(F456:F459)</f>
        <v>0</v>
      </c>
      <c r="G460" s="11">
        <f t="shared" si="72"/>
        <v>112.93600000000001</v>
      </c>
      <c r="H460" s="11">
        <f t="shared" si="72"/>
        <v>75.902000000000001</v>
      </c>
      <c r="I460" s="11">
        <f t="shared" si="72"/>
        <v>75.908000000000001</v>
      </c>
      <c r="J460" s="11">
        <f t="shared" si="72"/>
        <v>76.937999999999988</v>
      </c>
      <c r="K460" s="11">
        <f t="shared" si="72"/>
        <v>77.687999999999988</v>
      </c>
      <c r="L460" s="193"/>
      <c r="M460" s="196"/>
      <c r="N460" s="190"/>
    </row>
    <row r="461" spans="1:14" ht="16.5" thickBot="1">
      <c r="A461" s="180" t="s">
        <v>69</v>
      </c>
      <c r="B461" s="181"/>
      <c r="C461" s="181"/>
      <c r="D461" s="181"/>
      <c r="E461" s="181"/>
      <c r="F461" s="181"/>
      <c r="G461" s="181"/>
      <c r="H461" s="182"/>
      <c r="I461" s="182"/>
      <c r="J461" s="182"/>
      <c r="K461" s="182"/>
      <c r="L461" s="182"/>
      <c r="M461" s="182"/>
      <c r="N461" s="183"/>
    </row>
    <row r="462" spans="1:14" ht="16.5" thickBot="1">
      <c r="A462" s="186" t="s">
        <v>70</v>
      </c>
      <c r="B462" s="167" t="s">
        <v>128</v>
      </c>
      <c r="C462" s="172"/>
      <c r="D462" s="1" t="s">
        <v>4</v>
      </c>
      <c r="E462" s="2"/>
      <c r="F462" s="2"/>
      <c r="G462" s="15">
        <v>128.6</v>
      </c>
      <c r="H462" s="17">
        <v>128.80000000000001</v>
      </c>
      <c r="I462" s="16">
        <v>128.80000000000001</v>
      </c>
      <c r="J462" s="11">
        <v>128.80000000000001</v>
      </c>
      <c r="K462" s="15">
        <v>128.80000000000001</v>
      </c>
      <c r="L462" s="228"/>
      <c r="M462" s="212"/>
      <c r="N462" s="145" t="s">
        <v>87</v>
      </c>
    </row>
    <row r="463" spans="1:14" ht="16.5" thickBot="1">
      <c r="A463" s="168"/>
      <c r="B463" s="168"/>
      <c r="C463" s="173"/>
      <c r="D463" s="1" t="s">
        <v>5</v>
      </c>
      <c r="E463" s="2"/>
      <c r="F463" s="2"/>
      <c r="G463" s="15"/>
      <c r="H463" s="17"/>
      <c r="I463" s="16"/>
      <c r="J463" s="11"/>
      <c r="K463" s="15"/>
      <c r="L463" s="208"/>
      <c r="M463" s="210"/>
      <c r="N463" s="146"/>
    </row>
    <row r="464" spans="1:14" ht="16.5" thickBot="1">
      <c r="A464" s="168"/>
      <c r="B464" s="168"/>
      <c r="C464" s="173"/>
      <c r="D464" s="1" t="s">
        <v>6</v>
      </c>
      <c r="E464" s="2"/>
      <c r="F464" s="2"/>
      <c r="G464" s="15"/>
      <c r="H464" s="17"/>
      <c r="I464" s="16"/>
      <c r="J464" s="11"/>
      <c r="K464" s="15"/>
      <c r="L464" s="208"/>
      <c r="M464" s="210"/>
      <c r="N464" s="146"/>
    </row>
    <row r="465" spans="1:14" ht="16.5" thickBot="1">
      <c r="A465" s="168"/>
      <c r="B465" s="168"/>
      <c r="C465" s="173"/>
      <c r="D465" s="1" t="s">
        <v>7</v>
      </c>
      <c r="E465" s="2"/>
      <c r="F465" s="2"/>
      <c r="G465" s="15"/>
      <c r="H465" s="17"/>
      <c r="I465" s="16"/>
      <c r="J465" s="11"/>
      <c r="K465" s="15"/>
      <c r="L465" s="208"/>
      <c r="M465" s="210"/>
      <c r="N465" s="146"/>
    </row>
    <row r="466" spans="1:14" ht="16.5" thickBot="1">
      <c r="A466" s="187"/>
      <c r="B466" s="187"/>
      <c r="C466" s="185"/>
      <c r="D466" s="1" t="s">
        <v>8</v>
      </c>
      <c r="E466" s="2"/>
      <c r="F466" s="2"/>
      <c r="G466" s="15">
        <f t="shared" ref="G466:K466" si="73">SUM(G462:G465)</f>
        <v>128.6</v>
      </c>
      <c r="H466" s="17">
        <f t="shared" si="73"/>
        <v>128.80000000000001</v>
      </c>
      <c r="I466" s="16">
        <f t="shared" si="73"/>
        <v>128.80000000000001</v>
      </c>
      <c r="J466" s="11">
        <f t="shared" si="73"/>
        <v>128.80000000000001</v>
      </c>
      <c r="K466" s="15">
        <f t="shared" si="73"/>
        <v>128.80000000000001</v>
      </c>
      <c r="L466" s="208"/>
      <c r="M466" s="210"/>
      <c r="N466" s="147"/>
    </row>
    <row r="467" spans="1:14" ht="16.5" thickBot="1">
      <c r="A467" s="186" t="s">
        <v>129</v>
      </c>
      <c r="B467" s="177" t="s">
        <v>207</v>
      </c>
      <c r="C467" s="167"/>
      <c r="D467" s="1" t="s">
        <v>4</v>
      </c>
      <c r="E467" s="2"/>
      <c r="F467" s="2"/>
      <c r="G467" s="15">
        <v>120</v>
      </c>
      <c r="H467" s="17">
        <v>120</v>
      </c>
      <c r="I467" s="16">
        <v>120</v>
      </c>
      <c r="J467" s="11">
        <v>120</v>
      </c>
      <c r="K467" s="15">
        <v>120</v>
      </c>
      <c r="L467" s="208"/>
      <c r="M467" s="210"/>
      <c r="N467" s="145" t="s">
        <v>87</v>
      </c>
    </row>
    <row r="468" spans="1:14" ht="16.5" thickBot="1">
      <c r="A468" s="168"/>
      <c r="B468" s="178"/>
      <c r="C468" s="168"/>
      <c r="D468" s="1" t="s">
        <v>5</v>
      </c>
      <c r="E468" s="2"/>
      <c r="F468" s="2"/>
      <c r="G468" s="15"/>
      <c r="H468" s="17"/>
      <c r="I468" s="16"/>
      <c r="J468" s="11"/>
      <c r="K468" s="15"/>
      <c r="L468" s="208"/>
      <c r="M468" s="210"/>
      <c r="N468" s="146"/>
    </row>
    <row r="469" spans="1:14" ht="16.5" thickBot="1">
      <c r="A469" s="168"/>
      <c r="B469" s="178"/>
      <c r="C469" s="168"/>
      <c r="D469" s="1" t="s">
        <v>6</v>
      </c>
      <c r="E469" s="2"/>
      <c r="F469" s="2"/>
      <c r="G469" s="15"/>
      <c r="H469" s="17"/>
      <c r="I469" s="16"/>
      <c r="J469" s="11"/>
      <c r="K469" s="15"/>
      <c r="L469" s="208"/>
      <c r="M469" s="210"/>
      <c r="N469" s="146"/>
    </row>
    <row r="470" spans="1:14" ht="16.5" thickBot="1">
      <c r="A470" s="168"/>
      <c r="B470" s="178"/>
      <c r="C470" s="168"/>
      <c r="D470" s="1" t="s">
        <v>7</v>
      </c>
      <c r="E470" s="2"/>
      <c r="F470" s="2"/>
      <c r="G470" s="15"/>
      <c r="H470" s="17"/>
      <c r="I470" s="16"/>
      <c r="J470" s="11"/>
      <c r="K470" s="15"/>
      <c r="L470" s="208"/>
      <c r="M470" s="210"/>
      <c r="N470" s="146"/>
    </row>
    <row r="471" spans="1:14" ht="16.5" thickBot="1">
      <c r="A471" s="187"/>
      <c r="B471" s="179"/>
      <c r="C471" s="187"/>
      <c r="D471" s="1" t="s">
        <v>8</v>
      </c>
      <c r="E471" s="2"/>
      <c r="F471" s="2"/>
      <c r="G471" s="15">
        <f>SUM(G467:G470)</f>
        <v>120</v>
      </c>
      <c r="H471" s="17">
        <f t="shared" ref="H471:K471" si="74">SUM(H467:H470)</f>
        <v>120</v>
      </c>
      <c r="I471" s="16">
        <f t="shared" si="74"/>
        <v>120</v>
      </c>
      <c r="J471" s="11">
        <f t="shared" si="74"/>
        <v>120</v>
      </c>
      <c r="K471" s="15">
        <f t="shared" si="74"/>
        <v>120</v>
      </c>
      <c r="L471" s="209"/>
      <c r="M471" s="211"/>
      <c r="N471" s="147"/>
    </row>
    <row r="472" spans="1:14" ht="16.5" thickBot="1">
      <c r="A472" s="186"/>
      <c r="B472" s="172" t="s">
        <v>28</v>
      </c>
      <c r="C472" s="172"/>
      <c r="D472" s="1" t="s">
        <v>4</v>
      </c>
      <c r="E472" s="2" t="e">
        <f>SUM(E462,#REF!)</f>
        <v>#REF!</v>
      </c>
      <c r="F472" s="2" t="e">
        <f>SUM(F462,#REF!)</f>
        <v>#REF!</v>
      </c>
      <c r="G472" s="15">
        <f>SUM(G462,)</f>
        <v>128.6</v>
      </c>
      <c r="H472" s="17">
        <f t="shared" ref="H472:K472" si="75">SUM(H462,)</f>
        <v>128.80000000000001</v>
      </c>
      <c r="I472" s="16">
        <f t="shared" si="75"/>
        <v>128.80000000000001</v>
      </c>
      <c r="J472" s="11">
        <f t="shared" si="75"/>
        <v>128.80000000000001</v>
      </c>
      <c r="K472" s="15">
        <f t="shared" si="75"/>
        <v>128.80000000000001</v>
      </c>
      <c r="L472" s="192"/>
      <c r="M472" s="195"/>
      <c r="N472" s="189"/>
    </row>
    <row r="473" spans="1:14" ht="16.5" thickBot="1">
      <c r="A473" s="234"/>
      <c r="B473" s="238"/>
      <c r="C473" s="238"/>
      <c r="D473" s="1" t="s">
        <v>5</v>
      </c>
      <c r="E473" s="2" t="e">
        <f>SUM(E463,#REF!)</f>
        <v>#REF!</v>
      </c>
      <c r="F473" s="2" t="e">
        <f>SUM(F463,#REF!)</f>
        <v>#REF!</v>
      </c>
      <c r="G473" s="15"/>
      <c r="H473" s="16"/>
      <c r="I473" s="16"/>
      <c r="J473" s="11"/>
      <c r="K473" s="11"/>
      <c r="L473" s="238"/>
      <c r="M473" s="238"/>
      <c r="N473" s="248"/>
    </row>
    <row r="474" spans="1:14" ht="16.5" thickBot="1">
      <c r="A474" s="234"/>
      <c r="B474" s="238"/>
      <c r="C474" s="238"/>
      <c r="D474" s="1" t="s">
        <v>6</v>
      </c>
      <c r="E474" s="2" t="e">
        <f>SUM(E464,#REF!)</f>
        <v>#REF!</v>
      </c>
      <c r="F474" s="2" t="e">
        <f>SUM(F464,#REF!)</f>
        <v>#REF!</v>
      </c>
      <c r="G474" s="15"/>
      <c r="H474" s="16"/>
      <c r="I474" s="16"/>
      <c r="J474" s="11"/>
      <c r="K474" s="11"/>
      <c r="L474" s="238"/>
      <c r="M474" s="238"/>
      <c r="N474" s="248"/>
    </row>
    <row r="475" spans="1:14" ht="16.5" thickBot="1">
      <c r="A475" s="234"/>
      <c r="B475" s="238"/>
      <c r="C475" s="238"/>
      <c r="D475" s="1" t="s">
        <v>7</v>
      </c>
      <c r="E475" s="2" t="e">
        <f>SUM(E465,#REF!)</f>
        <v>#REF!</v>
      </c>
      <c r="F475" s="2" t="e">
        <f>SUM(F465,#REF!)</f>
        <v>#REF!</v>
      </c>
      <c r="G475" s="15"/>
      <c r="H475" s="16"/>
      <c r="I475" s="16"/>
      <c r="J475" s="11"/>
      <c r="K475" s="11"/>
      <c r="L475" s="238"/>
      <c r="M475" s="238"/>
      <c r="N475" s="248"/>
    </row>
    <row r="476" spans="1:14" ht="16.5" thickBot="1">
      <c r="A476" s="247"/>
      <c r="B476" s="239"/>
      <c r="C476" s="239"/>
      <c r="D476" s="1" t="s">
        <v>8</v>
      </c>
      <c r="E476" s="2" t="e">
        <f>SUM(E472:E475)</f>
        <v>#REF!</v>
      </c>
      <c r="F476" s="2" t="e">
        <f t="shared" ref="F476" si="76">SUM(F472:F475)</f>
        <v>#REF!</v>
      </c>
      <c r="G476" s="15">
        <f>SUM(G472:G475)</f>
        <v>128.6</v>
      </c>
      <c r="H476" s="17">
        <f t="shared" ref="H476:K476" si="77">SUM(H472:H475)</f>
        <v>128.80000000000001</v>
      </c>
      <c r="I476" s="16">
        <f t="shared" si="77"/>
        <v>128.80000000000001</v>
      </c>
      <c r="J476" s="11">
        <f t="shared" si="77"/>
        <v>128.80000000000001</v>
      </c>
      <c r="K476" s="15">
        <f t="shared" si="77"/>
        <v>128.80000000000001</v>
      </c>
      <c r="L476" s="239"/>
      <c r="M476" s="239"/>
      <c r="N476" s="249"/>
    </row>
    <row r="477" spans="1:14" ht="16.5" thickBot="1">
      <c r="A477" s="180" t="s">
        <v>135</v>
      </c>
      <c r="B477" s="181"/>
      <c r="C477" s="181"/>
      <c r="D477" s="181"/>
      <c r="E477" s="181"/>
      <c r="F477" s="181"/>
      <c r="G477" s="181"/>
      <c r="H477" s="182"/>
      <c r="I477" s="182"/>
      <c r="J477" s="182"/>
      <c r="K477" s="182"/>
      <c r="L477" s="182"/>
      <c r="M477" s="182"/>
      <c r="N477" s="183"/>
    </row>
    <row r="478" spans="1:14" ht="16.5" thickBot="1">
      <c r="A478" s="186" t="s">
        <v>134</v>
      </c>
      <c r="B478" s="167" t="s">
        <v>275</v>
      </c>
      <c r="C478" s="172"/>
      <c r="D478" s="3" t="s">
        <v>4</v>
      </c>
      <c r="E478" s="2"/>
      <c r="F478" s="2"/>
      <c r="G478" s="15"/>
      <c r="H478" s="17"/>
      <c r="I478" s="16"/>
      <c r="J478" s="11"/>
      <c r="K478" s="11"/>
      <c r="L478" s="191"/>
      <c r="M478" s="194"/>
      <c r="N478" s="189" t="s">
        <v>330</v>
      </c>
    </row>
    <row r="479" spans="1:14" ht="16.5" thickBot="1">
      <c r="A479" s="234"/>
      <c r="B479" s="234"/>
      <c r="C479" s="238"/>
      <c r="D479" s="1" t="s">
        <v>5</v>
      </c>
      <c r="E479" s="2"/>
      <c r="F479" s="2"/>
      <c r="G479" s="15"/>
      <c r="H479" s="17"/>
      <c r="I479" s="16"/>
      <c r="J479" s="11"/>
      <c r="K479" s="11"/>
      <c r="L479" s="238"/>
      <c r="M479" s="238"/>
      <c r="N479" s="248"/>
    </row>
    <row r="480" spans="1:14" ht="16.5" thickBot="1">
      <c r="A480" s="234"/>
      <c r="B480" s="234"/>
      <c r="C480" s="238"/>
      <c r="D480" s="1" t="s">
        <v>6</v>
      </c>
      <c r="E480" s="2"/>
      <c r="F480" s="2"/>
      <c r="G480" s="15"/>
      <c r="H480" s="17"/>
      <c r="I480" s="16"/>
      <c r="J480" s="11"/>
      <c r="K480" s="11"/>
      <c r="L480" s="238"/>
      <c r="M480" s="238"/>
      <c r="N480" s="248"/>
    </row>
    <row r="481" spans="1:14" ht="16.5" thickBot="1">
      <c r="A481" s="234"/>
      <c r="B481" s="234"/>
      <c r="C481" s="238"/>
      <c r="D481" s="1" t="s">
        <v>7</v>
      </c>
      <c r="E481" s="2"/>
      <c r="F481" s="2"/>
      <c r="G481" s="15"/>
      <c r="H481" s="17"/>
      <c r="I481" s="16"/>
      <c r="J481" s="11"/>
      <c r="K481" s="11"/>
      <c r="L481" s="238"/>
      <c r="M481" s="238"/>
      <c r="N481" s="248"/>
    </row>
    <row r="482" spans="1:14" ht="16.5" thickBot="1">
      <c r="A482" s="247"/>
      <c r="B482" s="234"/>
      <c r="C482" s="239"/>
      <c r="D482" s="1" t="s">
        <v>8</v>
      </c>
      <c r="E482" s="2"/>
      <c r="F482" s="2"/>
      <c r="G482" s="15"/>
      <c r="H482" s="17"/>
      <c r="I482" s="16"/>
      <c r="J482" s="11"/>
      <c r="K482" s="11"/>
      <c r="L482" s="239"/>
      <c r="M482" s="239"/>
      <c r="N482" s="249"/>
    </row>
    <row r="483" spans="1:14" ht="16.5" thickBot="1">
      <c r="A483" s="186" t="s">
        <v>293</v>
      </c>
      <c r="B483" s="167" t="s">
        <v>278</v>
      </c>
      <c r="C483" s="235">
        <v>100</v>
      </c>
      <c r="D483" s="3" t="s">
        <v>4</v>
      </c>
      <c r="E483" s="2"/>
      <c r="F483" s="2"/>
      <c r="G483" s="15"/>
      <c r="H483" s="17"/>
      <c r="I483" s="16"/>
      <c r="J483" s="11"/>
      <c r="K483" s="11"/>
      <c r="L483" s="191"/>
      <c r="M483" s="194"/>
      <c r="N483" s="189" t="s">
        <v>298</v>
      </c>
    </row>
    <row r="484" spans="1:14" ht="16.5" thickBot="1">
      <c r="A484" s="234"/>
      <c r="B484" s="234"/>
      <c r="C484" s="236"/>
      <c r="D484" s="1" t="s">
        <v>5</v>
      </c>
      <c r="E484" s="2"/>
      <c r="F484" s="2"/>
      <c r="G484" s="15"/>
      <c r="H484" s="17"/>
      <c r="I484" s="16"/>
      <c r="J484" s="11"/>
      <c r="K484" s="11"/>
      <c r="L484" s="238"/>
      <c r="M484" s="238"/>
      <c r="N484" s="248"/>
    </row>
    <row r="485" spans="1:14" ht="16.5" thickBot="1">
      <c r="A485" s="234"/>
      <c r="B485" s="234"/>
      <c r="C485" s="236"/>
      <c r="D485" s="1" t="s">
        <v>6</v>
      </c>
      <c r="E485" s="2"/>
      <c r="F485" s="2"/>
      <c r="G485" s="15"/>
      <c r="H485" s="17"/>
      <c r="I485" s="16"/>
      <c r="J485" s="11"/>
      <c r="K485" s="11"/>
      <c r="L485" s="238"/>
      <c r="M485" s="238"/>
      <c r="N485" s="248"/>
    </row>
    <row r="486" spans="1:14" ht="16.5" thickBot="1">
      <c r="A486" s="234"/>
      <c r="B486" s="234"/>
      <c r="C486" s="236"/>
      <c r="D486" s="1" t="s">
        <v>7</v>
      </c>
      <c r="E486" s="2"/>
      <c r="F486" s="2"/>
      <c r="G486" s="15"/>
      <c r="H486" s="17"/>
      <c r="I486" s="16"/>
      <c r="J486" s="11"/>
      <c r="K486" s="11"/>
      <c r="L486" s="238"/>
      <c r="M486" s="238"/>
      <c r="N486" s="248"/>
    </row>
    <row r="487" spans="1:14" ht="16.5" thickBot="1">
      <c r="A487" s="247"/>
      <c r="B487" s="234"/>
      <c r="C487" s="237"/>
      <c r="D487" s="1" t="s">
        <v>8</v>
      </c>
      <c r="E487" s="2"/>
      <c r="F487" s="2"/>
      <c r="G487" s="15"/>
      <c r="H487" s="17"/>
      <c r="I487" s="16"/>
      <c r="J487" s="11"/>
      <c r="K487" s="11"/>
      <c r="L487" s="239"/>
      <c r="M487" s="239"/>
      <c r="N487" s="249"/>
    </row>
    <row r="488" spans="1:14" ht="16.5" thickBot="1">
      <c r="A488" s="186" t="s">
        <v>294</v>
      </c>
      <c r="B488" s="167" t="s">
        <v>279</v>
      </c>
      <c r="C488" s="235">
        <v>100</v>
      </c>
      <c r="D488" s="3" t="s">
        <v>4</v>
      </c>
      <c r="E488" s="2"/>
      <c r="F488" s="2"/>
      <c r="G488" s="15"/>
      <c r="H488" s="17"/>
      <c r="I488" s="16"/>
      <c r="J488" s="11"/>
      <c r="K488" s="11"/>
      <c r="L488" s="191"/>
      <c r="M488" s="194"/>
      <c r="N488" s="189" t="s">
        <v>310</v>
      </c>
    </row>
    <row r="489" spans="1:14" ht="16.5" thickBot="1">
      <c r="A489" s="234"/>
      <c r="B489" s="234"/>
      <c r="C489" s="236"/>
      <c r="D489" s="1" t="s">
        <v>5</v>
      </c>
      <c r="E489" s="2"/>
      <c r="F489" s="2"/>
      <c r="G489" s="15"/>
      <c r="H489" s="17"/>
      <c r="I489" s="16"/>
      <c r="J489" s="11"/>
      <c r="K489" s="11"/>
      <c r="L489" s="238"/>
      <c r="M489" s="238"/>
      <c r="N489" s="248"/>
    </row>
    <row r="490" spans="1:14" ht="16.5" thickBot="1">
      <c r="A490" s="234"/>
      <c r="B490" s="234"/>
      <c r="C490" s="236"/>
      <c r="D490" s="1" t="s">
        <v>6</v>
      </c>
      <c r="E490" s="2"/>
      <c r="F490" s="2"/>
      <c r="G490" s="15"/>
      <c r="H490" s="17"/>
      <c r="I490" s="16"/>
      <c r="J490" s="11"/>
      <c r="K490" s="11"/>
      <c r="L490" s="238"/>
      <c r="M490" s="238"/>
      <c r="N490" s="248"/>
    </row>
    <row r="491" spans="1:14" ht="16.5" thickBot="1">
      <c r="A491" s="234"/>
      <c r="B491" s="234"/>
      <c r="C491" s="236"/>
      <c r="D491" s="1" t="s">
        <v>7</v>
      </c>
      <c r="E491" s="2"/>
      <c r="F491" s="2"/>
      <c r="G491" s="15"/>
      <c r="H491" s="17"/>
      <c r="I491" s="16"/>
      <c r="J491" s="11"/>
      <c r="K491" s="11"/>
      <c r="L491" s="238"/>
      <c r="M491" s="238"/>
      <c r="N491" s="248"/>
    </row>
    <row r="492" spans="1:14" ht="16.5" thickBot="1">
      <c r="A492" s="247"/>
      <c r="B492" s="234"/>
      <c r="C492" s="237"/>
      <c r="D492" s="1" t="s">
        <v>8</v>
      </c>
      <c r="E492" s="2"/>
      <c r="F492" s="2"/>
      <c r="G492" s="15"/>
      <c r="H492" s="17"/>
      <c r="I492" s="16"/>
      <c r="J492" s="11"/>
      <c r="K492" s="11"/>
      <c r="L492" s="239"/>
      <c r="M492" s="239"/>
      <c r="N492" s="249"/>
    </row>
    <row r="493" spans="1:14" ht="16.5" thickBot="1">
      <c r="A493" s="186" t="s">
        <v>295</v>
      </c>
      <c r="B493" s="167" t="s">
        <v>280</v>
      </c>
      <c r="C493" s="172"/>
      <c r="D493" s="3" t="s">
        <v>4</v>
      </c>
      <c r="E493" s="2"/>
      <c r="F493" s="2"/>
      <c r="G493" s="15"/>
      <c r="H493" s="17"/>
      <c r="I493" s="16"/>
      <c r="J493" s="11"/>
      <c r="K493" s="11"/>
      <c r="L493" s="191"/>
      <c r="M493" s="194"/>
      <c r="N493" s="189" t="s">
        <v>301</v>
      </c>
    </row>
    <row r="494" spans="1:14" ht="16.5" thickBot="1">
      <c r="A494" s="234"/>
      <c r="B494" s="234"/>
      <c r="C494" s="238"/>
      <c r="D494" s="1" t="s">
        <v>5</v>
      </c>
      <c r="E494" s="2"/>
      <c r="F494" s="2"/>
      <c r="G494" s="15"/>
      <c r="H494" s="17"/>
      <c r="I494" s="16"/>
      <c r="J494" s="11"/>
      <c r="K494" s="11"/>
      <c r="L494" s="238"/>
      <c r="M494" s="238"/>
      <c r="N494" s="248"/>
    </row>
    <row r="495" spans="1:14" ht="16.5" thickBot="1">
      <c r="A495" s="234"/>
      <c r="B495" s="234"/>
      <c r="C495" s="238"/>
      <c r="D495" s="1" t="s">
        <v>6</v>
      </c>
      <c r="E495" s="2"/>
      <c r="F495" s="2"/>
      <c r="G495" s="15"/>
      <c r="H495" s="17"/>
      <c r="I495" s="16"/>
      <c r="J495" s="11"/>
      <c r="K495" s="11"/>
      <c r="L495" s="238"/>
      <c r="M495" s="238"/>
      <c r="N495" s="248"/>
    </row>
    <row r="496" spans="1:14" ht="16.5" thickBot="1">
      <c r="A496" s="234"/>
      <c r="B496" s="234"/>
      <c r="C496" s="238"/>
      <c r="D496" s="1" t="s">
        <v>7</v>
      </c>
      <c r="E496" s="2"/>
      <c r="F496" s="2"/>
      <c r="G496" s="15"/>
      <c r="H496" s="17"/>
      <c r="I496" s="16"/>
      <c r="J496" s="11"/>
      <c r="K496" s="11"/>
      <c r="L496" s="238"/>
      <c r="M496" s="238"/>
      <c r="N496" s="248"/>
    </row>
    <row r="497" spans="1:14" ht="16.5" thickBot="1">
      <c r="A497" s="247"/>
      <c r="B497" s="234"/>
      <c r="C497" s="239"/>
      <c r="D497" s="1" t="s">
        <v>8</v>
      </c>
      <c r="E497" s="2"/>
      <c r="F497" s="2"/>
      <c r="G497" s="15"/>
      <c r="H497" s="17"/>
      <c r="I497" s="16"/>
      <c r="J497" s="11"/>
      <c r="K497" s="11"/>
      <c r="L497" s="239"/>
      <c r="M497" s="239"/>
      <c r="N497" s="249"/>
    </row>
    <row r="498" spans="1:14" ht="16.5" thickBot="1">
      <c r="A498" s="167"/>
      <c r="B498" s="167" t="s">
        <v>28</v>
      </c>
      <c r="C498" s="172"/>
      <c r="D498" s="3" t="s">
        <v>4</v>
      </c>
      <c r="E498" s="8"/>
      <c r="F498" s="8"/>
      <c r="G498" s="15">
        <f>SUM(G478,G483,G488,G493)</f>
        <v>0</v>
      </c>
      <c r="H498" s="17">
        <f t="shared" ref="H498:K498" si="78">SUM(H478,H483,H488,H493)</f>
        <v>0</v>
      </c>
      <c r="I498" s="16">
        <f t="shared" si="78"/>
        <v>0</v>
      </c>
      <c r="J498" s="11">
        <f t="shared" si="78"/>
        <v>0</v>
      </c>
      <c r="K498" s="15">
        <f t="shared" si="78"/>
        <v>0</v>
      </c>
      <c r="L498" s="172"/>
      <c r="M498" s="194"/>
      <c r="N498" s="189"/>
    </row>
    <row r="499" spans="1:14" ht="16.5" thickBot="1">
      <c r="A499" s="168"/>
      <c r="B499" s="168"/>
      <c r="C499" s="173"/>
      <c r="D499" s="1" t="s">
        <v>5</v>
      </c>
      <c r="E499" s="8"/>
      <c r="F499" s="8"/>
      <c r="G499" s="15">
        <f t="shared" ref="G499:K499" si="79">SUM(G479,G484,G489,G494)</f>
        <v>0</v>
      </c>
      <c r="H499" s="17">
        <f t="shared" si="79"/>
        <v>0</v>
      </c>
      <c r="I499" s="16">
        <f t="shared" si="79"/>
        <v>0</v>
      </c>
      <c r="J499" s="11">
        <f t="shared" si="79"/>
        <v>0</v>
      </c>
      <c r="K499" s="15">
        <f t="shared" si="79"/>
        <v>0</v>
      </c>
      <c r="L499" s="173"/>
      <c r="M499" s="195"/>
      <c r="N499" s="188"/>
    </row>
    <row r="500" spans="1:14" ht="16.5" thickBot="1">
      <c r="A500" s="168"/>
      <c r="B500" s="168"/>
      <c r="C500" s="173"/>
      <c r="D500" s="1" t="s">
        <v>6</v>
      </c>
      <c r="E500" s="8"/>
      <c r="F500" s="8"/>
      <c r="G500" s="15">
        <f t="shared" ref="G500:K500" si="80">SUM(G480,G485,G490,G495)</f>
        <v>0</v>
      </c>
      <c r="H500" s="17">
        <f t="shared" si="80"/>
        <v>0</v>
      </c>
      <c r="I500" s="16">
        <f t="shared" si="80"/>
        <v>0</v>
      </c>
      <c r="J500" s="11">
        <f t="shared" si="80"/>
        <v>0</v>
      </c>
      <c r="K500" s="15">
        <f t="shared" si="80"/>
        <v>0</v>
      </c>
      <c r="L500" s="173"/>
      <c r="M500" s="195"/>
      <c r="N500" s="188"/>
    </row>
    <row r="501" spans="1:14" ht="16.5" thickBot="1">
      <c r="A501" s="168"/>
      <c r="B501" s="168"/>
      <c r="C501" s="173"/>
      <c r="D501" s="1" t="s">
        <v>7</v>
      </c>
      <c r="E501" s="8"/>
      <c r="F501" s="8"/>
      <c r="G501" s="15">
        <f t="shared" ref="G501:K501" si="81">SUM(G481,G486,G491,G496)</f>
        <v>0</v>
      </c>
      <c r="H501" s="17">
        <f t="shared" si="81"/>
        <v>0</v>
      </c>
      <c r="I501" s="16">
        <f t="shared" si="81"/>
        <v>0</v>
      </c>
      <c r="J501" s="11">
        <f t="shared" si="81"/>
        <v>0</v>
      </c>
      <c r="K501" s="15">
        <f t="shared" si="81"/>
        <v>0</v>
      </c>
      <c r="L501" s="173"/>
      <c r="M501" s="195"/>
      <c r="N501" s="188"/>
    </row>
    <row r="502" spans="1:14" ht="16.5" thickBot="1">
      <c r="A502" s="187"/>
      <c r="B502" s="187"/>
      <c r="C502" s="185"/>
      <c r="D502" s="1" t="s">
        <v>8</v>
      </c>
      <c r="E502" s="8"/>
      <c r="F502" s="8"/>
      <c r="G502" s="15">
        <f>SUM(G498:G501)</f>
        <v>0</v>
      </c>
      <c r="H502" s="17">
        <f t="shared" ref="H502:K502" si="82">SUM(H498:H501)</f>
        <v>0</v>
      </c>
      <c r="I502" s="16">
        <f t="shared" si="82"/>
        <v>0</v>
      </c>
      <c r="J502" s="11">
        <f t="shared" si="82"/>
        <v>0</v>
      </c>
      <c r="K502" s="15">
        <f t="shared" si="82"/>
        <v>0</v>
      </c>
      <c r="L502" s="185"/>
      <c r="M502" s="196"/>
      <c r="N502" s="190"/>
    </row>
    <row r="503" spans="1:14" ht="15.75" customHeight="1" thickBot="1">
      <c r="A503" s="167"/>
      <c r="B503" s="167" t="s">
        <v>88</v>
      </c>
      <c r="C503" s="172"/>
      <c r="D503" s="20" t="s">
        <v>4</v>
      </c>
      <c r="E503" s="8" t="e">
        <f t="shared" ref="E503:F506" si="83">SUM(E66,E212,E393,E435,E456,E472)</f>
        <v>#REF!</v>
      </c>
      <c r="F503" s="8" t="e">
        <f t="shared" si="83"/>
        <v>#REF!</v>
      </c>
      <c r="G503" s="15">
        <f>SUM(G16,G66,G212,G393,G435,G456,G472,G498)</f>
        <v>3992.6490000000003</v>
      </c>
      <c r="H503" s="17">
        <f t="shared" ref="G503:K506" si="84">SUM(H16,H66,H212,H393,H435,H456,H472,H498)</f>
        <v>4101.17</v>
      </c>
      <c r="I503" s="16">
        <f t="shared" si="84"/>
        <v>3224.0159999999996</v>
      </c>
      <c r="J503" s="11">
        <f t="shared" si="84"/>
        <v>3295.2145</v>
      </c>
      <c r="K503" s="15">
        <f t="shared" si="84"/>
        <v>3411.8384249999999</v>
      </c>
      <c r="L503" s="172"/>
      <c r="M503" s="194"/>
      <c r="N503" s="172"/>
    </row>
    <row r="504" spans="1:14" ht="16.5" thickBot="1">
      <c r="A504" s="168"/>
      <c r="B504" s="168"/>
      <c r="C504" s="173"/>
      <c r="D504" s="1" t="s">
        <v>5</v>
      </c>
      <c r="E504" s="8" t="e">
        <f t="shared" si="83"/>
        <v>#REF!</v>
      </c>
      <c r="F504" s="8" t="e">
        <f t="shared" si="83"/>
        <v>#REF!</v>
      </c>
      <c r="G504" s="15">
        <f t="shared" si="84"/>
        <v>3677.2220000000007</v>
      </c>
      <c r="H504" s="17">
        <f t="shared" si="84"/>
        <v>7469.7719999999999</v>
      </c>
      <c r="I504" s="16">
        <f t="shared" si="84"/>
        <v>3786.9470000000001</v>
      </c>
      <c r="J504" s="11">
        <f t="shared" si="84"/>
        <v>3935.7370000000001</v>
      </c>
      <c r="K504" s="15">
        <f t="shared" si="84"/>
        <v>4165.0169999999998</v>
      </c>
      <c r="L504" s="173"/>
      <c r="M504" s="195"/>
      <c r="N504" s="173"/>
    </row>
    <row r="505" spans="1:14" ht="16.5" thickBot="1">
      <c r="A505" s="168"/>
      <c r="B505" s="168"/>
      <c r="C505" s="173"/>
      <c r="D505" s="1" t="s">
        <v>6</v>
      </c>
      <c r="E505" s="8" t="e">
        <f t="shared" si="83"/>
        <v>#REF!</v>
      </c>
      <c r="F505" s="8" t="e">
        <f t="shared" si="83"/>
        <v>#REF!</v>
      </c>
      <c r="G505" s="15">
        <f t="shared" si="84"/>
        <v>1145.6870000000001</v>
      </c>
      <c r="H505" s="17">
        <f t="shared" si="84"/>
        <v>1226.7869999999998</v>
      </c>
      <c r="I505" s="16">
        <f t="shared" si="84"/>
        <v>1325.797</v>
      </c>
      <c r="J505" s="11">
        <f t="shared" si="84"/>
        <v>1105.106</v>
      </c>
      <c r="K505" s="15">
        <f t="shared" si="84"/>
        <v>1193.2549000000001</v>
      </c>
      <c r="L505" s="173"/>
      <c r="M505" s="195"/>
      <c r="N505" s="173"/>
    </row>
    <row r="506" spans="1:14" ht="16.5" thickBot="1">
      <c r="A506" s="168"/>
      <c r="B506" s="168"/>
      <c r="C506" s="173"/>
      <c r="D506" s="1" t="s">
        <v>7</v>
      </c>
      <c r="E506" s="8" t="e">
        <f t="shared" si="83"/>
        <v>#REF!</v>
      </c>
      <c r="F506" s="8" t="e">
        <f t="shared" si="83"/>
        <v>#REF!</v>
      </c>
      <c r="G506" s="15">
        <f t="shared" si="84"/>
        <v>143.85300000000001</v>
      </c>
      <c r="H506" s="17">
        <f t="shared" si="84"/>
        <v>140.13999999999999</v>
      </c>
      <c r="I506" s="16">
        <f t="shared" si="84"/>
        <v>191.38300000000001</v>
      </c>
      <c r="J506" s="11">
        <f t="shared" si="84"/>
        <v>193.773</v>
      </c>
      <c r="K506" s="15">
        <f t="shared" si="84"/>
        <v>194.863</v>
      </c>
      <c r="L506" s="173"/>
      <c r="M506" s="195"/>
      <c r="N506" s="173"/>
    </row>
    <row r="507" spans="1:14" ht="16.5" thickBot="1">
      <c r="A507" s="187"/>
      <c r="B507" s="187"/>
      <c r="C507" s="185"/>
      <c r="D507" s="1" t="s">
        <v>8</v>
      </c>
      <c r="E507" s="8" t="e">
        <f>SUM(E504:E506)</f>
        <v>#REF!</v>
      </c>
      <c r="F507" s="8" t="e">
        <f t="shared" ref="F507" si="85">SUM(F504:F506)</f>
        <v>#REF!</v>
      </c>
      <c r="G507" s="15">
        <f>SUM(G503:G506)</f>
        <v>8959.4110000000001</v>
      </c>
      <c r="H507" s="17">
        <f t="shared" ref="H507:K507" si="86">SUM(H503:H506)</f>
        <v>12937.868999999999</v>
      </c>
      <c r="I507" s="16">
        <f t="shared" si="86"/>
        <v>8528.143</v>
      </c>
      <c r="J507" s="11">
        <f t="shared" si="86"/>
        <v>8529.8305</v>
      </c>
      <c r="K507" s="15">
        <f t="shared" si="86"/>
        <v>8964.973324999999</v>
      </c>
      <c r="L507" s="185"/>
      <c r="M507" s="196"/>
      <c r="N507" s="185"/>
    </row>
    <row r="510" spans="1:14">
      <c r="B510" s="39" t="s">
        <v>78</v>
      </c>
    </row>
    <row r="511" spans="1:14">
      <c r="A511" s="68" t="s">
        <v>50</v>
      </c>
      <c r="B511" s="246" t="s">
        <v>51</v>
      </c>
      <c r="C511" s="246"/>
      <c r="D511" s="246"/>
      <c r="E511" s="246"/>
      <c r="F511" s="246"/>
      <c r="G511" s="246"/>
      <c r="H511" s="246"/>
      <c r="I511" s="246"/>
      <c r="J511" s="246"/>
      <c r="K511" s="246"/>
      <c r="L511" s="246"/>
      <c r="M511" s="246"/>
      <c r="N511" s="246"/>
    </row>
    <row r="512" spans="1:14" ht="18.75" customHeight="1">
      <c r="A512" s="68" t="s">
        <v>52</v>
      </c>
      <c r="B512" s="233" t="s">
        <v>132</v>
      </c>
      <c r="C512" s="233"/>
      <c r="D512" s="233"/>
      <c r="E512" s="233"/>
      <c r="F512" s="233"/>
      <c r="G512" s="233"/>
      <c r="H512" s="233"/>
      <c r="I512" s="233"/>
      <c r="J512" s="233"/>
      <c r="K512" s="233"/>
      <c r="L512" s="233"/>
      <c r="M512" s="233"/>
      <c r="N512" s="59"/>
    </row>
    <row r="513" spans="1:14" ht="34.5" customHeight="1">
      <c r="A513" s="68" t="s">
        <v>53</v>
      </c>
      <c r="B513" s="233" t="s">
        <v>333</v>
      </c>
      <c r="C513" s="233"/>
      <c r="D513" s="233"/>
      <c r="E513" s="233"/>
      <c r="F513" s="233"/>
      <c r="G513" s="233"/>
      <c r="H513" s="233"/>
      <c r="I513" s="233"/>
      <c r="J513" s="233"/>
      <c r="K513" s="233"/>
      <c r="L513" s="233"/>
      <c r="M513" s="233"/>
      <c r="N513" s="59"/>
    </row>
    <row r="514" spans="1:14" ht="36.75" customHeight="1">
      <c r="A514" s="68" t="s">
        <v>54</v>
      </c>
      <c r="B514" s="233" t="s">
        <v>332</v>
      </c>
      <c r="C514" s="233"/>
      <c r="D514" s="233"/>
      <c r="E514" s="233"/>
      <c r="F514" s="233"/>
      <c r="G514" s="233"/>
      <c r="H514" s="233"/>
      <c r="I514" s="233"/>
      <c r="J514" s="233"/>
      <c r="K514" s="233"/>
      <c r="L514" s="233"/>
      <c r="M514" s="233"/>
      <c r="N514" s="59"/>
    </row>
    <row r="516" spans="1:14">
      <c r="B516" s="39" t="s">
        <v>93</v>
      </c>
      <c r="L516" s="37" t="s">
        <v>133</v>
      </c>
    </row>
    <row r="517" spans="1:14">
      <c r="B517" s="39" t="s">
        <v>94</v>
      </c>
    </row>
  </sheetData>
  <mergeCells count="599">
    <mergeCell ref="M303:M307"/>
    <mergeCell ref="N303:N307"/>
    <mergeCell ref="B318:B322"/>
    <mergeCell ref="C353:C357"/>
    <mergeCell ref="L353:L357"/>
    <mergeCell ref="M11:M15"/>
    <mergeCell ref="N498:N502"/>
    <mergeCell ref="N478:N482"/>
    <mergeCell ref="N483:N487"/>
    <mergeCell ref="N488:N492"/>
    <mergeCell ref="N493:N497"/>
    <mergeCell ref="B488:B492"/>
    <mergeCell ref="C488:C492"/>
    <mergeCell ref="L488:L492"/>
    <mergeCell ref="M488:M492"/>
    <mergeCell ref="B493:B497"/>
    <mergeCell ref="C493:C497"/>
    <mergeCell ref="L493:L497"/>
    <mergeCell ref="M493:M497"/>
    <mergeCell ref="C420:C424"/>
    <mergeCell ref="L420:L424"/>
    <mergeCell ref="M420:M424"/>
    <mergeCell ref="B378:B382"/>
    <mergeCell ref="N343:N347"/>
    <mergeCell ref="M353:M357"/>
    <mergeCell ref="N353:N357"/>
    <mergeCell ref="N368:N372"/>
    <mergeCell ref="M358:M362"/>
    <mergeCell ref="M343:M347"/>
    <mergeCell ref="N410:N414"/>
    <mergeCell ref="L410:L414"/>
    <mergeCell ref="M378:M382"/>
    <mergeCell ref="N378:N382"/>
    <mergeCell ref="N383:N387"/>
    <mergeCell ref="N363:N367"/>
    <mergeCell ref="M253:M257"/>
    <mergeCell ref="A313:A317"/>
    <mergeCell ref="B313:B317"/>
    <mergeCell ref="A303:A307"/>
    <mergeCell ref="B303:B307"/>
    <mergeCell ref="A378:A382"/>
    <mergeCell ref="L318:L322"/>
    <mergeCell ref="A318:A322"/>
    <mergeCell ref="A353:A357"/>
    <mergeCell ref="B353:B357"/>
    <mergeCell ref="L323:L325"/>
    <mergeCell ref="C348:C352"/>
    <mergeCell ref="L348:L352"/>
    <mergeCell ref="C363:C367"/>
    <mergeCell ref="L303:L307"/>
    <mergeCell ref="B348:B352"/>
    <mergeCell ref="A323:A327"/>
    <mergeCell ref="B323:B327"/>
    <mergeCell ref="C323:C327"/>
    <mergeCell ref="A343:A347"/>
    <mergeCell ref="B343:B347"/>
    <mergeCell ref="C343:C347"/>
    <mergeCell ref="L343:L347"/>
    <mergeCell ref="L328:L329"/>
    <mergeCell ref="B223:B227"/>
    <mergeCell ref="A223:A227"/>
    <mergeCell ref="M223:M227"/>
    <mergeCell ref="L223:L227"/>
    <mergeCell ref="C233:C237"/>
    <mergeCell ref="A248:A252"/>
    <mergeCell ref="B248:B252"/>
    <mergeCell ref="C248:C252"/>
    <mergeCell ref="L248:L252"/>
    <mergeCell ref="B228:B232"/>
    <mergeCell ref="A238:A242"/>
    <mergeCell ref="B238:B242"/>
    <mergeCell ref="A243:A247"/>
    <mergeCell ref="A298:A302"/>
    <mergeCell ref="A263:A267"/>
    <mergeCell ref="B263:B267"/>
    <mergeCell ref="C263:C267"/>
    <mergeCell ref="A293:A297"/>
    <mergeCell ref="B293:B297"/>
    <mergeCell ref="C293:C297"/>
    <mergeCell ref="L293:L297"/>
    <mergeCell ref="A278:A282"/>
    <mergeCell ref="B278:B282"/>
    <mergeCell ref="C278:C282"/>
    <mergeCell ref="L278:L282"/>
    <mergeCell ref="A273:A277"/>
    <mergeCell ref="B273:B277"/>
    <mergeCell ref="C273:C277"/>
    <mergeCell ref="B298:B302"/>
    <mergeCell ref="B102:B106"/>
    <mergeCell ref="C102:C106"/>
    <mergeCell ref="L102:L106"/>
    <mergeCell ref="M102:M106"/>
    <mergeCell ref="N102:N106"/>
    <mergeCell ref="N82:N86"/>
    <mergeCell ref="B132:B136"/>
    <mergeCell ref="C132:C136"/>
    <mergeCell ref="A112:A116"/>
    <mergeCell ref="B112:B116"/>
    <mergeCell ref="C112:C116"/>
    <mergeCell ref="N107:N111"/>
    <mergeCell ref="L97:L101"/>
    <mergeCell ref="M97:M101"/>
    <mergeCell ref="N97:N101"/>
    <mergeCell ref="A92:A96"/>
    <mergeCell ref="B92:B96"/>
    <mergeCell ref="C92:C96"/>
    <mergeCell ref="L92:L96"/>
    <mergeCell ref="M92:M96"/>
    <mergeCell ref="N92:N96"/>
    <mergeCell ref="M109:M111"/>
    <mergeCell ref="N112:N116"/>
    <mergeCell ref="C97:C101"/>
    <mergeCell ref="L107:L111"/>
    <mergeCell ref="M107:M108"/>
    <mergeCell ref="L132:L136"/>
    <mergeCell ref="C142:C146"/>
    <mergeCell ref="B127:B131"/>
    <mergeCell ref="C127:C131"/>
    <mergeCell ref="L127:L131"/>
    <mergeCell ref="A132:A136"/>
    <mergeCell ref="B122:B126"/>
    <mergeCell ref="C122:C126"/>
    <mergeCell ref="L122:L126"/>
    <mergeCell ref="A137:A141"/>
    <mergeCell ref="B137:B141"/>
    <mergeCell ref="B117:B121"/>
    <mergeCell ref="C117:C121"/>
    <mergeCell ref="L117:L121"/>
    <mergeCell ref="A122:A126"/>
    <mergeCell ref="M117:M121"/>
    <mergeCell ref="A117:A121"/>
    <mergeCell ref="N117:N121"/>
    <mergeCell ref="M122:M126"/>
    <mergeCell ref="N122:N126"/>
    <mergeCell ref="M127:M131"/>
    <mergeCell ref="N127:N131"/>
    <mergeCell ref="M132:M136"/>
    <mergeCell ref="N132:N136"/>
    <mergeCell ref="N167:N171"/>
    <mergeCell ref="N152:N156"/>
    <mergeCell ref="N147:N151"/>
    <mergeCell ref="N162:N166"/>
    <mergeCell ref="N137:N141"/>
    <mergeCell ref="A142:A146"/>
    <mergeCell ref="B142:B146"/>
    <mergeCell ref="N223:N227"/>
    <mergeCell ref="M258:M262"/>
    <mergeCell ref="N258:N262"/>
    <mergeCell ref="A258:A262"/>
    <mergeCell ref="B258:B262"/>
    <mergeCell ref="C258:C262"/>
    <mergeCell ref="M248:M252"/>
    <mergeCell ref="N248:N252"/>
    <mergeCell ref="C223:C227"/>
    <mergeCell ref="N218:N222"/>
    <mergeCell ref="B212:B216"/>
    <mergeCell ref="C212:C216"/>
    <mergeCell ref="A212:A216"/>
    <mergeCell ref="A217:N217"/>
    <mergeCell ref="L212:L216"/>
    <mergeCell ref="M212:M216"/>
    <mergeCell ref="B207:B211"/>
    <mergeCell ref="A207:A211"/>
    <mergeCell ref="C238:C242"/>
    <mergeCell ref="L238:L242"/>
    <mergeCell ref="M238:M242"/>
    <mergeCell ref="L228:L232"/>
    <mergeCell ref="A97:A101"/>
    <mergeCell ref="B202:B206"/>
    <mergeCell ref="C202:C206"/>
    <mergeCell ref="L202:L206"/>
    <mergeCell ref="M202:M206"/>
    <mergeCell ref="L192:L196"/>
    <mergeCell ref="L187:L191"/>
    <mergeCell ref="M187:M191"/>
    <mergeCell ref="A157:A161"/>
    <mergeCell ref="B157:B161"/>
    <mergeCell ref="C157:C161"/>
    <mergeCell ref="L157:L161"/>
    <mergeCell ref="M157:M161"/>
    <mergeCell ref="M177:M181"/>
    <mergeCell ref="L167:L168"/>
    <mergeCell ref="M167:M168"/>
    <mergeCell ref="A177:A181"/>
    <mergeCell ref="B167:B171"/>
    <mergeCell ref="C167:C171"/>
    <mergeCell ref="C137:C141"/>
    <mergeCell ref="M162:M166"/>
    <mergeCell ref="A147:A151"/>
    <mergeCell ref="B147:B151"/>
    <mergeCell ref="C147:C151"/>
    <mergeCell ref="A4:N4"/>
    <mergeCell ref="A10:N10"/>
    <mergeCell ref="N7:N8"/>
    <mergeCell ref="A22:N22"/>
    <mergeCell ref="A23:A27"/>
    <mergeCell ref="B23:B27"/>
    <mergeCell ref="C23:C27"/>
    <mergeCell ref="N23:N27"/>
    <mergeCell ref="A7:A8"/>
    <mergeCell ref="B7:B8"/>
    <mergeCell ref="C7:C8"/>
    <mergeCell ref="M7:M8"/>
    <mergeCell ref="A16:A20"/>
    <mergeCell ref="B16:B20"/>
    <mergeCell ref="C16:C20"/>
    <mergeCell ref="N16:N20"/>
    <mergeCell ref="A21:N21"/>
    <mergeCell ref="L7:L8"/>
    <mergeCell ref="A11:A15"/>
    <mergeCell ref="B11:B15"/>
    <mergeCell ref="C11:C15"/>
    <mergeCell ref="D7:D8"/>
    <mergeCell ref="E7:K7"/>
    <mergeCell ref="L11:L15"/>
    <mergeCell ref="N11:N15"/>
    <mergeCell ref="A172:A176"/>
    <mergeCell ref="A102:A106"/>
    <mergeCell ref="N142:N146"/>
    <mergeCell ref="A72:A76"/>
    <mergeCell ref="N72:N76"/>
    <mergeCell ref="A152:A156"/>
    <mergeCell ref="B152:B156"/>
    <mergeCell ref="C152:C156"/>
    <mergeCell ref="A107:A111"/>
    <mergeCell ref="B107:B111"/>
    <mergeCell ref="C107:C111"/>
    <mergeCell ref="A82:A86"/>
    <mergeCell ref="B82:B86"/>
    <mergeCell ref="C82:C86"/>
    <mergeCell ref="A77:A81"/>
    <mergeCell ref="N31:N35"/>
    <mergeCell ref="L31:L35"/>
    <mergeCell ref="C72:C76"/>
    <mergeCell ref="A56:A60"/>
    <mergeCell ref="B56:B60"/>
    <mergeCell ref="B97:B101"/>
    <mergeCell ref="A46:A50"/>
    <mergeCell ref="N36:N40"/>
    <mergeCell ref="C56:C60"/>
    <mergeCell ref="A66:A70"/>
    <mergeCell ref="B66:B70"/>
    <mergeCell ref="C333:C337"/>
    <mergeCell ref="A288:A292"/>
    <mergeCell ref="B288:B292"/>
    <mergeCell ref="C288:C292"/>
    <mergeCell ref="C318:C322"/>
    <mergeCell ref="C313:C317"/>
    <mergeCell ref="C303:C307"/>
    <mergeCell ref="A127:A131"/>
    <mergeCell ref="C182:C186"/>
    <mergeCell ref="A218:A222"/>
    <mergeCell ref="B218:B222"/>
    <mergeCell ref="C218:C222"/>
    <mergeCell ref="A283:A287"/>
    <mergeCell ref="B283:B287"/>
    <mergeCell ref="C283:C287"/>
    <mergeCell ref="A202:A206"/>
    <mergeCell ref="C298:C302"/>
    <mergeCell ref="C228:C232"/>
    <mergeCell ref="A233:A237"/>
    <mergeCell ref="B233:B237"/>
    <mergeCell ref="A228:A232"/>
    <mergeCell ref="A405:A409"/>
    <mergeCell ref="B405:B409"/>
    <mergeCell ref="L363:L367"/>
    <mergeCell ref="A368:A372"/>
    <mergeCell ref="B368:B372"/>
    <mergeCell ref="C368:C372"/>
    <mergeCell ref="A400:A404"/>
    <mergeCell ref="B400:B404"/>
    <mergeCell ref="C400:C404"/>
    <mergeCell ref="A363:A367"/>
    <mergeCell ref="B363:B367"/>
    <mergeCell ref="N472:N476"/>
    <mergeCell ref="L472:L476"/>
    <mergeCell ref="M472:M476"/>
    <mergeCell ref="A477:N477"/>
    <mergeCell ref="A478:A482"/>
    <mergeCell ref="B478:B482"/>
    <mergeCell ref="C478:C482"/>
    <mergeCell ref="L478:L482"/>
    <mergeCell ref="L498:L502"/>
    <mergeCell ref="M478:M482"/>
    <mergeCell ref="A488:A492"/>
    <mergeCell ref="A493:A497"/>
    <mergeCell ref="A483:A487"/>
    <mergeCell ref="B513:M513"/>
    <mergeCell ref="B514:M514"/>
    <mergeCell ref="M1:N1"/>
    <mergeCell ref="M2:N2"/>
    <mergeCell ref="M3:N3"/>
    <mergeCell ref="L218:L219"/>
    <mergeCell ref="L220:L222"/>
    <mergeCell ref="L66:L70"/>
    <mergeCell ref="M31:M35"/>
    <mergeCell ref="M66:M70"/>
    <mergeCell ref="N212:N216"/>
    <mergeCell ref="N393:N397"/>
    <mergeCell ref="L368:L372"/>
    <mergeCell ref="L393:L397"/>
    <mergeCell ref="M368:M372"/>
    <mergeCell ref="M393:M397"/>
    <mergeCell ref="C456:C460"/>
    <mergeCell ref="B462:B466"/>
    <mergeCell ref="C462:C466"/>
    <mergeCell ref="B511:N511"/>
    <mergeCell ref="N503:N507"/>
    <mergeCell ref="M503:M507"/>
    <mergeCell ref="B472:B476"/>
    <mergeCell ref="C472:C476"/>
    <mergeCell ref="B512:M512"/>
    <mergeCell ref="A503:A507"/>
    <mergeCell ref="B503:B507"/>
    <mergeCell ref="C503:C507"/>
    <mergeCell ref="L503:L507"/>
    <mergeCell ref="A430:A434"/>
    <mergeCell ref="B430:B434"/>
    <mergeCell ref="A435:A439"/>
    <mergeCell ref="B435:B439"/>
    <mergeCell ref="L430:L434"/>
    <mergeCell ref="M430:M434"/>
    <mergeCell ref="B498:B502"/>
    <mergeCell ref="B483:B487"/>
    <mergeCell ref="C483:C487"/>
    <mergeCell ref="L483:L487"/>
    <mergeCell ref="M483:M487"/>
    <mergeCell ref="A498:A502"/>
    <mergeCell ref="C498:C502"/>
    <mergeCell ref="M498:M502"/>
    <mergeCell ref="A451:A455"/>
    <mergeCell ref="B451:B455"/>
    <mergeCell ref="C451:C455"/>
    <mergeCell ref="A462:A466"/>
    <mergeCell ref="A472:A476"/>
    <mergeCell ref="A456:A460"/>
    <mergeCell ref="A31:A35"/>
    <mergeCell ref="B31:B35"/>
    <mergeCell ref="C31:C35"/>
    <mergeCell ref="A61:A65"/>
    <mergeCell ref="B61:B65"/>
    <mergeCell ref="C61:C65"/>
    <mergeCell ref="C405:C409"/>
    <mergeCell ref="A399:N399"/>
    <mergeCell ref="L405:L409"/>
    <mergeCell ref="M405:M409"/>
    <mergeCell ref="N405:N409"/>
    <mergeCell ref="A192:A196"/>
    <mergeCell ref="B192:B196"/>
    <mergeCell ref="C192:C196"/>
    <mergeCell ref="A197:A201"/>
    <mergeCell ref="B197:B201"/>
    <mergeCell ref="C197:C201"/>
    <mergeCell ref="B456:B460"/>
    <mergeCell ref="A441:A445"/>
    <mergeCell ref="A398:N398"/>
    <mergeCell ref="A393:A397"/>
    <mergeCell ref="B393:B397"/>
    <mergeCell ref="C393:C397"/>
    <mergeCell ref="C430:C434"/>
    <mergeCell ref="B172:B176"/>
    <mergeCell ref="C172:C176"/>
    <mergeCell ref="B441:B445"/>
    <mergeCell ref="A446:A450"/>
    <mergeCell ref="B446:B450"/>
    <mergeCell ref="C441:C445"/>
    <mergeCell ref="A425:A429"/>
    <mergeCell ref="B425:B429"/>
    <mergeCell ref="A420:A424"/>
    <mergeCell ref="B420:B424"/>
    <mergeCell ref="A440:N440"/>
    <mergeCell ref="C435:C439"/>
    <mergeCell ref="N435:N439"/>
    <mergeCell ref="L435:L439"/>
    <mergeCell ref="C425:C429"/>
    <mergeCell ref="M435:M439"/>
    <mergeCell ref="C446:C450"/>
    <mergeCell ref="N446:N450"/>
    <mergeCell ref="N420:N424"/>
    <mergeCell ref="A358:A362"/>
    <mergeCell ref="B358:B362"/>
    <mergeCell ref="C358:C362"/>
    <mergeCell ref="L358:L362"/>
    <mergeCell ref="L77:L81"/>
    <mergeCell ref="M77:M81"/>
    <mergeCell ref="N77:N81"/>
    <mergeCell ref="A467:A471"/>
    <mergeCell ref="B467:B471"/>
    <mergeCell ref="C467:C471"/>
    <mergeCell ref="L82:L86"/>
    <mergeCell ref="M82:M86"/>
    <mergeCell ref="L112:L116"/>
    <mergeCell ref="L177:L181"/>
    <mergeCell ref="M112:M116"/>
    <mergeCell ref="L137:L141"/>
    <mergeCell ref="M137:M141"/>
    <mergeCell ref="L147:L151"/>
    <mergeCell ref="M147:M151"/>
    <mergeCell ref="M273:M277"/>
    <mergeCell ref="L152:L156"/>
    <mergeCell ref="M152:M156"/>
    <mergeCell ref="L172:L176"/>
    <mergeCell ref="M172:M176"/>
    <mergeCell ref="B177:B181"/>
    <mergeCell ref="C177:C181"/>
    <mergeCell ref="L462:L466"/>
    <mergeCell ref="L258:L262"/>
    <mergeCell ref="L36:L40"/>
    <mergeCell ref="M36:M40"/>
    <mergeCell ref="L56:L60"/>
    <mergeCell ref="M56:M60"/>
    <mergeCell ref="N56:N60"/>
    <mergeCell ref="A71:N71"/>
    <mergeCell ref="A36:A40"/>
    <mergeCell ref="B36:B40"/>
    <mergeCell ref="C36:C40"/>
    <mergeCell ref="A41:A45"/>
    <mergeCell ref="B41:B45"/>
    <mergeCell ref="C41:C45"/>
    <mergeCell ref="L41:L45"/>
    <mergeCell ref="M41:M45"/>
    <mergeCell ref="N41:N45"/>
    <mergeCell ref="L61:L65"/>
    <mergeCell ref="M61:M65"/>
    <mergeCell ref="N61:N65"/>
    <mergeCell ref="B46:B50"/>
    <mergeCell ref="C46:C50"/>
    <mergeCell ref="L46:L50"/>
    <mergeCell ref="M46:M50"/>
    <mergeCell ref="N46:N50"/>
    <mergeCell ref="A51:A55"/>
    <mergeCell ref="M410:M414"/>
    <mergeCell ref="M293:M297"/>
    <mergeCell ref="N293:N297"/>
    <mergeCell ref="L283:L287"/>
    <mergeCell ref="M283:M287"/>
    <mergeCell ref="N283:N287"/>
    <mergeCell ref="N238:N242"/>
    <mergeCell ref="N228:N232"/>
    <mergeCell ref="L233:L237"/>
    <mergeCell ref="M233:M237"/>
    <mergeCell ref="N233:N237"/>
    <mergeCell ref="N273:N277"/>
    <mergeCell ref="L273:L277"/>
    <mergeCell ref="N358:N362"/>
    <mergeCell ref="N328:N332"/>
    <mergeCell ref="M363:M367"/>
    <mergeCell ref="N268:N272"/>
    <mergeCell ref="L263:L267"/>
    <mergeCell ref="L253:L257"/>
    <mergeCell ref="L288:L292"/>
    <mergeCell ref="M288:M292"/>
    <mergeCell ref="N288:N292"/>
    <mergeCell ref="M278:M282"/>
    <mergeCell ref="M228:M232"/>
    <mergeCell ref="L467:L471"/>
    <mergeCell ref="M467:M471"/>
    <mergeCell ref="N467:N471"/>
    <mergeCell ref="L333:L337"/>
    <mergeCell ref="M333:M337"/>
    <mergeCell ref="N333:N337"/>
    <mergeCell ref="L338:L342"/>
    <mergeCell ref="M338:M342"/>
    <mergeCell ref="N338:N342"/>
    <mergeCell ref="N462:N466"/>
    <mergeCell ref="N451:N455"/>
    <mergeCell ref="N441:N445"/>
    <mergeCell ref="N430:N434"/>
    <mergeCell ref="M462:M466"/>
    <mergeCell ref="L441:L455"/>
    <mergeCell ref="M441:M455"/>
    <mergeCell ref="M425:M429"/>
    <mergeCell ref="N425:N429"/>
    <mergeCell ref="L425:L429"/>
    <mergeCell ref="N415:N419"/>
    <mergeCell ref="L383:L387"/>
    <mergeCell ref="M383:M387"/>
    <mergeCell ref="N400:N404"/>
    <mergeCell ref="L378:L382"/>
    <mergeCell ref="A87:A91"/>
    <mergeCell ref="B87:B91"/>
    <mergeCell ref="C87:C91"/>
    <mergeCell ref="L87:L91"/>
    <mergeCell ref="M87:M91"/>
    <mergeCell ref="N263:N267"/>
    <mergeCell ref="M318:M322"/>
    <mergeCell ref="N318:N322"/>
    <mergeCell ref="M348:M352"/>
    <mergeCell ref="N348:N352"/>
    <mergeCell ref="N323:N327"/>
    <mergeCell ref="L298:L302"/>
    <mergeCell ref="M298:M302"/>
    <mergeCell ref="N298:N302"/>
    <mergeCell ref="M263:M267"/>
    <mergeCell ref="A328:A332"/>
    <mergeCell ref="B328:B332"/>
    <mergeCell ref="C328:C332"/>
    <mergeCell ref="A338:A342"/>
    <mergeCell ref="B338:B342"/>
    <mergeCell ref="C338:C342"/>
    <mergeCell ref="A333:A337"/>
    <mergeCell ref="B333:B337"/>
    <mergeCell ref="N278:N282"/>
    <mergeCell ref="B51:B55"/>
    <mergeCell ref="C51:C55"/>
    <mergeCell ref="L51:L55"/>
    <mergeCell ref="M51:M55"/>
    <mergeCell ref="N51:N55"/>
    <mergeCell ref="B162:B166"/>
    <mergeCell ref="C162:C166"/>
    <mergeCell ref="L162:L166"/>
    <mergeCell ref="L456:L460"/>
    <mergeCell ref="M456:M460"/>
    <mergeCell ref="N456:N460"/>
    <mergeCell ref="N87:N91"/>
    <mergeCell ref="C66:C70"/>
    <mergeCell ref="B77:B81"/>
    <mergeCell ref="C77:C81"/>
    <mergeCell ref="L142:L145"/>
    <mergeCell ref="M142:M143"/>
    <mergeCell ref="C243:C247"/>
    <mergeCell ref="L243:L247"/>
    <mergeCell ref="M243:M247"/>
    <mergeCell ref="N243:N247"/>
    <mergeCell ref="B72:B76"/>
    <mergeCell ref="N66:N70"/>
    <mergeCell ref="N313:N317"/>
    <mergeCell ref="N157:N161"/>
    <mergeCell ref="N177:N181"/>
    <mergeCell ref="L182:L186"/>
    <mergeCell ref="M182:M186"/>
    <mergeCell ref="A162:A166"/>
    <mergeCell ref="L169:L171"/>
    <mergeCell ref="A461:N461"/>
    <mergeCell ref="A348:A352"/>
    <mergeCell ref="C187:C191"/>
    <mergeCell ref="N187:N191"/>
    <mergeCell ref="B182:B186"/>
    <mergeCell ref="A383:A387"/>
    <mergeCell ref="B383:B387"/>
    <mergeCell ref="C383:C387"/>
    <mergeCell ref="A415:A419"/>
    <mergeCell ref="C378:C382"/>
    <mergeCell ref="A410:A414"/>
    <mergeCell ref="B410:B414"/>
    <mergeCell ref="C410:C414"/>
    <mergeCell ref="B415:B419"/>
    <mergeCell ref="C415:C419"/>
    <mergeCell ref="L415:L419"/>
    <mergeCell ref="M415:M419"/>
    <mergeCell ref="N182:N186"/>
    <mergeCell ref="M373:M377"/>
    <mergeCell ref="N373:N377"/>
    <mergeCell ref="A167:A171"/>
    <mergeCell ref="N202:N206"/>
    <mergeCell ref="M192:M196"/>
    <mergeCell ref="N192:N196"/>
    <mergeCell ref="L197:L201"/>
    <mergeCell ref="M197:M201"/>
    <mergeCell ref="N197:N201"/>
    <mergeCell ref="A187:A191"/>
    <mergeCell ref="B187:B191"/>
    <mergeCell ref="N207:N211"/>
    <mergeCell ref="A182:A186"/>
    <mergeCell ref="B253:B257"/>
    <mergeCell ref="B243:B247"/>
    <mergeCell ref="A253:A257"/>
    <mergeCell ref="C253:C257"/>
    <mergeCell ref="C207:C211"/>
    <mergeCell ref="M220:M222"/>
    <mergeCell ref="M218:M219"/>
    <mergeCell ref="N172:N176"/>
    <mergeCell ref="A268:A272"/>
    <mergeCell ref="B268:B272"/>
    <mergeCell ref="C268:C272"/>
    <mergeCell ref="N388:N392"/>
    <mergeCell ref="L402:L404"/>
    <mergeCell ref="L207:L211"/>
    <mergeCell ref="M207:M211"/>
    <mergeCell ref="B388:B392"/>
    <mergeCell ref="A388:A392"/>
    <mergeCell ref="L388:L392"/>
    <mergeCell ref="C388:C392"/>
    <mergeCell ref="M268:M272"/>
    <mergeCell ref="L268:L272"/>
    <mergeCell ref="L313:L317"/>
    <mergeCell ref="M313:M317"/>
    <mergeCell ref="M388:M392"/>
    <mergeCell ref="N253:N257"/>
    <mergeCell ref="A308:A312"/>
    <mergeCell ref="B308:B312"/>
    <mergeCell ref="C308:C312"/>
    <mergeCell ref="L308:L312"/>
    <mergeCell ref="M308:M312"/>
    <mergeCell ref="N308:N312"/>
    <mergeCell ref="A373:A377"/>
    <mergeCell ref="B373:B377"/>
    <mergeCell ref="C373:C377"/>
    <mergeCell ref="L373:L377"/>
  </mergeCells>
  <pageMargins left="0.31496062992125984" right="0.11811023622047245" top="0.55118110236220474" bottom="0.35433070866141736" header="0.31496062992125984" footer="0.31496062992125984"/>
  <pageSetup paperSize="9" scale="49" orientation="landscape" r:id="rId1"/>
  <headerFooter differentFirst="1">
    <oddHeader>&amp;C&amp;P</oddHeader>
  </headerFooter>
  <rowBreaks count="8" manualBreakCount="8">
    <brk id="40" max="13" man="1"/>
    <brk id="96" max="13" man="1"/>
    <brk id="166" max="13" man="1"/>
    <brk id="227" max="13" man="1"/>
    <brk id="287" max="13" man="1"/>
    <brk id="347" max="13" man="1"/>
    <brk id="404" max="13" man="1"/>
    <brk id="455" max="13" man="1"/>
  </rowBreaks>
  <ignoredErrors>
    <ignoredError sqref="I247 I36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H32"/>
  <sheetViews>
    <sheetView view="pageBreakPreview" topLeftCell="A3" zoomScale="85" zoomScaleNormal="100" zoomScaleSheetLayoutView="85" workbookViewId="0">
      <selection activeCell="A3" sqref="A3:H32"/>
    </sheetView>
  </sheetViews>
  <sheetFormatPr defaultRowHeight="15"/>
  <cols>
    <col min="2" max="2" width="55" customWidth="1"/>
    <col min="3" max="3" width="11.85546875" customWidth="1"/>
    <col min="4" max="5" width="24" customWidth="1"/>
    <col min="6" max="6" width="17.28515625" customWidth="1"/>
    <col min="7" max="7" width="19" customWidth="1"/>
    <col min="8" max="8" width="29" customWidth="1"/>
  </cols>
  <sheetData>
    <row r="2" spans="1:8" ht="15.75" thickBot="1"/>
    <row r="3" spans="1:8" ht="31.5" customHeight="1" thickBot="1">
      <c r="A3" s="283" t="s">
        <v>136</v>
      </c>
      <c r="B3" s="284"/>
      <c r="C3" s="277" t="s">
        <v>137</v>
      </c>
      <c r="D3" s="280" t="s">
        <v>138</v>
      </c>
      <c r="E3" s="281"/>
      <c r="F3" s="281"/>
      <c r="G3" s="281"/>
      <c r="H3" s="282"/>
    </row>
    <row r="4" spans="1:8" ht="16.5" thickBot="1">
      <c r="A4" s="285"/>
      <c r="B4" s="286"/>
      <c r="C4" s="279"/>
      <c r="D4" s="22">
        <v>2021</v>
      </c>
      <c r="E4" s="22">
        <v>2022</v>
      </c>
      <c r="F4" s="34">
        <v>2023</v>
      </c>
      <c r="G4" s="34">
        <v>2024</v>
      </c>
      <c r="H4" s="34">
        <v>2025</v>
      </c>
    </row>
    <row r="5" spans="1:8" ht="16.5" thickBot="1">
      <c r="A5" s="287">
        <v>1</v>
      </c>
      <c r="B5" s="288"/>
      <c r="C5" s="22">
        <v>2</v>
      </c>
      <c r="D5" s="22">
        <v>3</v>
      </c>
      <c r="E5" s="22"/>
      <c r="F5" s="22">
        <v>4</v>
      </c>
      <c r="G5" s="22">
        <v>5</v>
      </c>
      <c r="H5" s="22">
        <v>6</v>
      </c>
    </row>
    <row r="6" spans="1:8" ht="32.25" customHeight="1" thickBot="1">
      <c r="A6" s="274">
        <v>1</v>
      </c>
      <c r="B6" s="24" t="s">
        <v>139</v>
      </c>
      <c r="C6" s="23" t="s">
        <v>140</v>
      </c>
      <c r="D6" s="23">
        <v>182.9</v>
      </c>
      <c r="E6" s="23">
        <v>182.1</v>
      </c>
      <c r="F6" s="23">
        <v>181.7</v>
      </c>
      <c r="G6" s="23">
        <v>181.6</v>
      </c>
      <c r="H6" s="23">
        <v>181.9</v>
      </c>
    </row>
    <row r="7" spans="1:8" ht="16.5" thickBot="1">
      <c r="A7" s="275"/>
      <c r="B7" s="25" t="s">
        <v>147</v>
      </c>
      <c r="C7" s="23" t="s">
        <v>141</v>
      </c>
      <c r="D7" s="23">
        <v>10.6</v>
      </c>
      <c r="E7" s="23">
        <v>11.2</v>
      </c>
      <c r="F7" s="23">
        <v>11.8</v>
      </c>
      <c r="G7" s="23">
        <v>12.5</v>
      </c>
      <c r="H7" s="23">
        <v>13.2</v>
      </c>
    </row>
    <row r="8" spans="1:8" ht="16.5" thickBot="1">
      <c r="A8" s="275"/>
      <c r="B8" s="25" t="s">
        <v>148</v>
      </c>
      <c r="C8" s="23" t="s">
        <v>141</v>
      </c>
      <c r="D8" s="23">
        <v>16.5</v>
      </c>
      <c r="E8" s="23">
        <v>15.6</v>
      </c>
      <c r="F8" s="23">
        <v>14.6</v>
      </c>
      <c r="G8" s="23">
        <v>13.5</v>
      </c>
      <c r="H8" s="23">
        <v>12.4</v>
      </c>
    </row>
    <row r="9" spans="1:8" ht="16.5" thickBot="1">
      <c r="A9" s="276"/>
      <c r="B9" s="25" t="s">
        <v>149</v>
      </c>
      <c r="C9" s="23" t="s">
        <v>142</v>
      </c>
      <c r="D9" s="23">
        <v>-100</v>
      </c>
      <c r="E9" s="23">
        <v>0</v>
      </c>
      <c r="F9" s="23">
        <v>100</v>
      </c>
      <c r="G9" s="23">
        <v>150</v>
      </c>
      <c r="H9" s="23">
        <v>200</v>
      </c>
    </row>
    <row r="10" spans="1:8" ht="27" thickBot="1">
      <c r="A10" s="33">
        <v>2</v>
      </c>
      <c r="B10" s="25" t="s">
        <v>146</v>
      </c>
      <c r="C10" s="23" t="s">
        <v>143</v>
      </c>
      <c r="D10" s="23">
        <v>147000</v>
      </c>
      <c r="E10" s="23">
        <v>157000</v>
      </c>
      <c r="F10" s="23">
        <v>168000</v>
      </c>
      <c r="G10" s="23">
        <v>180000</v>
      </c>
      <c r="H10" s="23">
        <v>194000</v>
      </c>
    </row>
    <row r="11" spans="1:8" ht="16.5" thickBot="1">
      <c r="A11" s="33">
        <v>3</v>
      </c>
      <c r="B11" s="25" t="s">
        <v>150</v>
      </c>
      <c r="C11" s="23" t="s">
        <v>143</v>
      </c>
      <c r="D11" s="23">
        <v>39190</v>
      </c>
      <c r="E11" s="23">
        <v>41134</v>
      </c>
      <c r="F11" s="23">
        <v>43216</v>
      </c>
      <c r="G11" s="23">
        <v>45448</v>
      </c>
      <c r="H11" s="23">
        <v>47842</v>
      </c>
    </row>
    <row r="12" spans="1:8" ht="27" thickBot="1">
      <c r="A12" s="33">
        <v>4</v>
      </c>
      <c r="B12" s="25" t="s">
        <v>151</v>
      </c>
      <c r="C12" s="23" t="s">
        <v>144</v>
      </c>
      <c r="D12" s="23">
        <v>36678</v>
      </c>
      <c r="E12" s="23">
        <v>38512</v>
      </c>
      <c r="F12" s="23">
        <v>40459</v>
      </c>
      <c r="G12" s="23">
        <v>42459</v>
      </c>
      <c r="H12" s="23">
        <v>44582</v>
      </c>
    </row>
    <row r="13" spans="1:8" ht="27" thickBot="1">
      <c r="A13" s="33">
        <v>5</v>
      </c>
      <c r="B13" s="25" t="s">
        <v>152</v>
      </c>
      <c r="C13" s="23" t="s">
        <v>142</v>
      </c>
      <c r="D13" s="23">
        <v>66003</v>
      </c>
      <c r="E13" s="23">
        <v>66069</v>
      </c>
      <c r="F13" s="23">
        <v>66135</v>
      </c>
      <c r="G13" s="23">
        <v>66267</v>
      </c>
      <c r="H13" s="23">
        <v>66400</v>
      </c>
    </row>
    <row r="14" spans="1:8" ht="16.5" thickBot="1">
      <c r="A14" s="33">
        <v>6</v>
      </c>
      <c r="B14" s="25" t="s">
        <v>153</v>
      </c>
      <c r="C14" s="23" t="s">
        <v>145</v>
      </c>
      <c r="D14" s="23">
        <v>5070</v>
      </c>
      <c r="E14" s="23">
        <v>5116</v>
      </c>
      <c r="F14" s="23">
        <v>5163</v>
      </c>
      <c r="G14" s="23">
        <v>5212</v>
      </c>
      <c r="H14" s="23">
        <v>5264</v>
      </c>
    </row>
    <row r="15" spans="1:8" ht="16.5" thickBot="1">
      <c r="A15" s="33">
        <v>7</v>
      </c>
      <c r="B15" s="25" t="s">
        <v>170</v>
      </c>
      <c r="C15" s="23" t="s">
        <v>145</v>
      </c>
      <c r="D15" s="23">
        <v>45</v>
      </c>
      <c r="E15" s="23">
        <v>46</v>
      </c>
      <c r="F15" s="23">
        <v>47</v>
      </c>
      <c r="G15" s="23">
        <v>49</v>
      </c>
      <c r="H15" s="23">
        <v>52</v>
      </c>
    </row>
    <row r="16" spans="1:8" ht="27" thickBot="1">
      <c r="A16" s="33">
        <v>8</v>
      </c>
      <c r="B16" s="25" t="s">
        <v>171</v>
      </c>
      <c r="C16" s="23" t="s">
        <v>154</v>
      </c>
      <c r="D16" s="23">
        <v>216.4</v>
      </c>
      <c r="E16" s="23">
        <v>216.4</v>
      </c>
      <c r="F16" s="23">
        <v>216.4</v>
      </c>
      <c r="G16" s="23">
        <v>216.4</v>
      </c>
      <c r="H16" s="23">
        <v>216.4</v>
      </c>
    </row>
    <row r="17" spans="1:8" ht="27" thickBot="1">
      <c r="A17" s="33">
        <v>9</v>
      </c>
      <c r="B17" s="25" t="s">
        <v>172</v>
      </c>
      <c r="C17" s="23" t="s">
        <v>155</v>
      </c>
      <c r="D17" s="23">
        <v>50</v>
      </c>
      <c r="E17" s="23">
        <v>51.88</v>
      </c>
      <c r="F17" s="23">
        <v>53.75</v>
      </c>
      <c r="G17" s="23">
        <v>55.63</v>
      </c>
      <c r="H17" s="23">
        <v>57.5</v>
      </c>
    </row>
    <row r="18" spans="1:8" ht="27" thickBot="1">
      <c r="A18" s="33">
        <v>10</v>
      </c>
      <c r="B18" s="25" t="s">
        <v>173</v>
      </c>
      <c r="C18" s="23" t="s">
        <v>155</v>
      </c>
      <c r="D18" s="23">
        <v>64</v>
      </c>
      <c r="E18" s="23">
        <v>63.5</v>
      </c>
      <c r="F18" s="23">
        <v>62.5</v>
      </c>
      <c r="G18" s="23">
        <v>61</v>
      </c>
      <c r="H18" s="23">
        <v>59.5</v>
      </c>
    </row>
    <row r="19" spans="1:8" ht="27" thickBot="1">
      <c r="A19" s="33">
        <v>11</v>
      </c>
      <c r="B19" s="24" t="s">
        <v>169</v>
      </c>
      <c r="C19" s="23" t="s">
        <v>155</v>
      </c>
      <c r="D19" s="79">
        <v>86</v>
      </c>
      <c r="E19" s="79">
        <v>87</v>
      </c>
      <c r="F19" s="79">
        <v>88</v>
      </c>
      <c r="G19" s="79">
        <v>90</v>
      </c>
      <c r="H19" s="79">
        <v>91</v>
      </c>
    </row>
    <row r="20" spans="1:8" ht="16.5" customHeight="1" thickBot="1">
      <c r="A20" s="274">
        <v>12</v>
      </c>
      <c r="B20" s="26" t="s">
        <v>168</v>
      </c>
      <c r="C20" s="277" t="s">
        <v>142</v>
      </c>
      <c r="D20" s="23">
        <v>3196</v>
      </c>
      <c r="E20" s="23">
        <v>3135</v>
      </c>
      <c r="F20" s="23">
        <v>3194</v>
      </c>
      <c r="G20" s="23">
        <v>2933</v>
      </c>
      <c r="H20" s="23">
        <v>2992</v>
      </c>
    </row>
    <row r="21" spans="1:8" ht="16.5" customHeight="1" thickBot="1">
      <c r="A21" s="275"/>
      <c r="B21" s="25" t="s">
        <v>15</v>
      </c>
      <c r="C21" s="278"/>
      <c r="D21" s="61"/>
      <c r="E21" s="76"/>
      <c r="F21" s="78"/>
      <c r="G21" s="77"/>
      <c r="H21" s="62"/>
    </row>
    <row r="22" spans="1:8" ht="16.5" customHeight="1" thickBot="1">
      <c r="A22" s="275"/>
      <c r="B22" s="25" t="s">
        <v>16</v>
      </c>
      <c r="C22" s="278"/>
      <c r="D22" s="23">
        <v>2371</v>
      </c>
      <c r="E22" s="23">
        <v>2335</v>
      </c>
      <c r="F22" s="23">
        <v>2419</v>
      </c>
      <c r="G22" s="23">
        <v>2178</v>
      </c>
      <c r="H22" s="23">
        <v>2267</v>
      </c>
    </row>
    <row r="23" spans="1:8" ht="16.5" customHeight="1" thickBot="1">
      <c r="A23" s="275"/>
      <c r="B23" s="25" t="s">
        <v>17</v>
      </c>
      <c r="C23" s="278"/>
      <c r="D23" s="23">
        <v>825</v>
      </c>
      <c r="E23" s="23">
        <v>800</v>
      </c>
      <c r="F23" s="23">
        <v>775</v>
      </c>
      <c r="G23" s="23">
        <v>755</v>
      </c>
      <c r="H23" s="23">
        <v>725</v>
      </c>
    </row>
    <row r="24" spans="1:8" ht="16.5" customHeight="1" thickBot="1">
      <c r="A24" s="276"/>
      <c r="B24" s="25" t="s">
        <v>18</v>
      </c>
      <c r="C24" s="279"/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1:8" ht="27" thickBot="1">
      <c r="A25" s="33">
        <v>13</v>
      </c>
      <c r="B25" s="25" t="s">
        <v>167</v>
      </c>
      <c r="C25" s="23" t="s">
        <v>155</v>
      </c>
      <c r="D25" s="23">
        <v>67</v>
      </c>
      <c r="E25" s="23">
        <v>67</v>
      </c>
      <c r="F25" s="23">
        <v>67</v>
      </c>
      <c r="G25" s="23">
        <v>67</v>
      </c>
      <c r="H25" s="23">
        <v>67</v>
      </c>
    </row>
    <row r="26" spans="1:8" ht="39.75" thickBot="1">
      <c r="A26" s="33">
        <v>14</v>
      </c>
      <c r="B26" s="25" t="s">
        <v>166</v>
      </c>
      <c r="C26" s="23" t="s">
        <v>156</v>
      </c>
      <c r="D26" s="23" t="s">
        <v>174</v>
      </c>
      <c r="E26" s="23" t="s">
        <v>175</v>
      </c>
      <c r="F26" s="23" t="s">
        <v>176</v>
      </c>
      <c r="G26" s="23" t="s">
        <v>177</v>
      </c>
      <c r="H26" s="23" t="s">
        <v>178</v>
      </c>
    </row>
    <row r="27" spans="1:8" ht="27" thickBot="1">
      <c r="A27" s="33">
        <v>15</v>
      </c>
      <c r="B27" s="25" t="s">
        <v>165</v>
      </c>
      <c r="C27" s="23" t="s">
        <v>155</v>
      </c>
      <c r="D27" s="23">
        <v>42</v>
      </c>
      <c r="E27" s="23">
        <v>44</v>
      </c>
      <c r="F27" s="23">
        <v>46</v>
      </c>
      <c r="G27" s="23">
        <v>48</v>
      </c>
      <c r="H27" s="23">
        <v>50</v>
      </c>
    </row>
    <row r="28" spans="1:8" ht="32.25" thickBot="1">
      <c r="A28" s="33">
        <v>16</v>
      </c>
      <c r="B28" s="25" t="s">
        <v>164</v>
      </c>
      <c r="C28" s="23" t="s">
        <v>157</v>
      </c>
      <c r="D28" s="23" t="s">
        <v>179</v>
      </c>
      <c r="E28" s="23" t="s">
        <v>180</v>
      </c>
      <c r="F28" s="23" t="s">
        <v>181</v>
      </c>
      <c r="G28" s="23" t="s">
        <v>182</v>
      </c>
      <c r="H28" s="23" t="s">
        <v>183</v>
      </c>
    </row>
    <row r="29" spans="1:8" ht="27" thickBot="1">
      <c r="A29" s="33">
        <v>17</v>
      </c>
      <c r="B29" s="25" t="s">
        <v>163</v>
      </c>
      <c r="C29" s="23" t="s">
        <v>155</v>
      </c>
      <c r="D29" s="23">
        <v>18.75</v>
      </c>
      <c r="E29" s="23">
        <v>12.5</v>
      </c>
      <c r="F29" s="23">
        <v>12.5</v>
      </c>
      <c r="G29" s="23">
        <v>12.5</v>
      </c>
      <c r="H29" s="23">
        <v>12.5</v>
      </c>
    </row>
    <row r="30" spans="1:8" ht="27" thickBot="1">
      <c r="A30" s="33">
        <v>18</v>
      </c>
      <c r="B30" s="25" t="s">
        <v>158</v>
      </c>
      <c r="C30" s="23" t="s">
        <v>159</v>
      </c>
      <c r="D30" s="23" t="s">
        <v>184</v>
      </c>
      <c r="E30" s="23" t="s">
        <v>184</v>
      </c>
      <c r="F30" s="23" t="s">
        <v>184</v>
      </c>
      <c r="G30" s="23" t="s">
        <v>184</v>
      </c>
      <c r="H30" s="23" t="s">
        <v>184</v>
      </c>
    </row>
    <row r="31" spans="1:8" ht="16.5" thickBot="1">
      <c r="A31" s="33">
        <v>19</v>
      </c>
      <c r="B31" s="25" t="s">
        <v>162</v>
      </c>
      <c r="C31" s="23" t="s">
        <v>160</v>
      </c>
      <c r="D31" s="23" t="s">
        <v>185</v>
      </c>
      <c r="E31" s="23" t="s">
        <v>186</v>
      </c>
      <c r="F31" s="23" t="s">
        <v>187</v>
      </c>
      <c r="G31" s="23" t="s">
        <v>188</v>
      </c>
      <c r="H31" s="23" t="s">
        <v>189</v>
      </c>
    </row>
    <row r="32" spans="1:8" ht="27" thickBot="1">
      <c r="A32" s="33">
        <v>20</v>
      </c>
      <c r="B32" s="25" t="s">
        <v>161</v>
      </c>
      <c r="C32" s="23" t="s">
        <v>155</v>
      </c>
      <c r="D32" s="23">
        <v>61.23</v>
      </c>
      <c r="E32" s="23">
        <v>61.6</v>
      </c>
      <c r="F32" s="23">
        <v>62.03</v>
      </c>
      <c r="G32" s="23">
        <v>62.52</v>
      </c>
      <c r="H32" s="23">
        <v>63.09</v>
      </c>
    </row>
  </sheetData>
  <mergeCells count="7">
    <mergeCell ref="A20:A24"/>
    <mergeCell ref="C20:C24"/>
    <mergeCell ref="C3:C4"/>
    <mergeCell ref="D3:H3"/>
    <mergeCell ref="A3:B4"/>
    <mergeCell ref="A5:B5"/>
    <mergeCell ref="A6:A9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мероприятия</vt:lpstr>
      <vt:lpstr>индикаторы</vt:lpstr>
      <vt:lpstr>Лист3</vt:lpstr>
      <vt:lpstr>мероприятия!Область_печати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pokrovskaya_ev</dc:creator>
  <cp:lastModifiedBy>pokrovskaya_ev</cp:lastModifiedBy>
  <cp:lastPrinted>2020-11-30T11:51:35Z</cp:lastPrinted>
  <dcterms:created xsi:type="dcterms:W3CDTF">2019-06-26T13:21:48Z</dcterms:created>
  <dcterms:modified xsi:type="dcterms:W3CDTF">2020-12-01T06:18:07Z</dcterms:modified>
</cp:coreProperties>
</file>