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20" windowWidth="11055" windowHeight="5955"/>
  </bookViews>
  <sheets>
    <sheet name="01.2004-02.2011" sheetId="25" r:id="rId1"/>
    <sheet name="Лист1" sheetId="19" r:id="rId2"/>
  </sheets>
  <calcPr calcId="125725"/>
</workbook>
</file>

<file path=xl/calcChain.xml><?xml version="1.0" encoding="utf-8"?>
<calcChain xmlns="http://schemas.openxmlformats.org/spreadsheetml/2006/main">
  <c r="B114" i="25"/>
  <c r="B32"/>
  <c r="C32"/>
  <c r="C4"/>
  <c r="C33"/>
  <c r="C31"/>
  <c r="B31"/>
  <c r="C30"/>
  <c r="C34" s="1"/>
  <c r="B30"/>
  <c r="C29"/>
  <c r="B29"/>
  <c r="C28"/>
  <c r="B28"/>
  <c r="C27"/>
  <c r="B27"/>
  <c r="C9"/>
  <c r="C19" s="1"/>
  <c r="B9"/>
  <c r="C8"/>
  <c r="C18" s="1"/>
  <c r="B8"/>
  <c r="C7"/>
  <c r="C17" s="1"/>
  <c r="C15" s="1"/>
  <c r="B7"/>
  <c r="B4"/>
  <c r="B33"/>
  <c r="B86"/>
  <c r="B85"/>
  <c r="B75"/>
  <c r="B73"/>
  <c r="B69"/>
  <c r="B68"/>
  <c r="B56"/>
  <c r="B38"/>
  <c r="B36" s="1"/>
  <c r="B34"/>
  <c r="B35" s="1"/>
  <c r="B19"/>
  <c r="B18"/>
  <c r="B17"/>
  <c r="B15" s="1"/>
  <c r="B11"/>
  <c r="B25" l="1"/>
  <c r="C6"/>
  <c r="C35"/>
  <c r="B6"/>
  <c r="B21" l="1"/>
  <c r="B23" s="1"/>
  <c r="B132" l="1"/>
</calcChain>
</file>

<file path=xl/sharedStrings.xml><?xml version="1.0" encoding="utf-8"?>
<sst xmlns="http://schemas.openxmlformats.org/spreadsheetml/2006/main" count="128" uniqueCount="117">
  <si>
    <t>в т.ч.</t>
  </si>
  <si>
    <t>Содержание и ремонт жилья</t>
  </si>
  <si>
    <t>Оплачено населением</t>
  </si>
  <si>
    <t>Оплачено ООО "РАСКАТ-РОС" поставщикам :</t>
  </si>
  <si>
    <t xml:space="preserve">Налоги </t>
  </si>
  <si>
    <t>Управляющий жилищным фондом ООО "Раскат-РОС"</t>
  </si>
  <si>
    <t>Иогансен Е.А.</t>
  </si>
  <si>
    <t>Теплоэнергия</t>
  </si>
  <si>
    <t>Холодное водоснабжение и стоки</t>
  </si>
  <si>
    <t>жилого дома по ул.Щепкина,19</t>
  </si>
  <si>
    <t>Ремонт трансформатора</t>
  </si>
  <si>
    <t>Смена мойки со смесителем</t>
  </si>
  <si>
    <t>Выкашивание газонов, заполнение песочниц песком</t>
  </si>
  <si>
    <t>Ремонт водомерного узла</t>
  </si>
  <si>
    <t>Ремонт ВРУ</t>
  </si>
  <si>
    <t>Наладка системы отопления</t>
  </si>
  <si>
    <t>Установка дверей</t>
  </si>
  <si>
    <t>Пуско-наладочн.работы после аварийной остановки котельной</t>
  </si>
  <si>
    <t>Ремонт кровли</t>
  </si>
  <si>
    <t>Ремонт 4-го этажа</t>
  </si>
  <si>
    <t>Ремонт 3-го этажа</t>
  </si>
  <si>
    <t>Ремонт 2-го этажа</t>
  </si>
  <si>
    <t>Смена канализации, установка умывальника подводка ХВС,ГВС</t>
  </si>
  <si>
    <t>Выкашивание травы</t>
  </si>
  <si>
    <t>Расходы за предыдущий период 2004,2005,2006г</t>
  </si>
  <si>
    <t>Горячее водоснабжение</t>
  </si>
  <si>
    <t>Вывоз и утилизация ТБО</t>
  </si>
  <si>
    <t>Электроэнергия мест общего пользования</t>
  </si>
  <si>
    <t>Содержание придомовой территории</t>
  </si>
  <si>
    <t>Прочистка системы канализации</t>
  </si>
  <si>
    <t>Прочистка системы канализации,окраска контейн.площадки</t>
  </si>
  <si>
    <t>Прочистка системы канализации, смена электрики ком.326</t>
  </si>
  <si>
    <t>Прочистка сист.канализации,смена трансформатора тока,запуск сист.отопления</t>
  </si>
  <si>
    <t>Ремонт 5 этаж</t>
  </si>
  <si>
    <t>Прочистка системы канализации подвал-колодец,колясочная,ком.510,226,214</t>
  </si>
  <si>
    <t>Благоустройство территории</t>
  </si>
  <si>
    <t>Подготовка  системы отопления к отопительному сезону 2009-2010гг</t>
  </si>
  <si>
    <t>Обслуживание ВДГО, ВДПО</t>
  </si>
  <si>
    <t>Расчетно-кассовое обслуживание</t>
  </si>
  <si>
    <t xml:space="preserve">Уборка лестничных клеток                </t>
  </si>
  <si>
    <t>Инженерно-техническое обеспечение</t>
  </si>
  <si>
    <t>Прочистка и ремонт системы канализации 2 этаж прав.крыло</t>
  </si>
  <si>
    <t>Прочистка и ремонт системы канализации подвал</t>
  </si>
  <si>
    <t>Прочистка и ремонт системы канализации</t>
  </si>
  <si>
    <t>Прочистка и ремонт системы канализации подвал, колясочная</t>
  </si>
  <si>
    <t>Замена унитаза</t>
  </si>
  <si>
    <t>Укрепление хоккейного корта</t>
  </si>
  <si>
    <t>Прочистка системы канализации, подвал</t>
  </si>
  <si>
    <t>Подготовка  системы отопления к отопительному сезону 2008-2009гг</t>
  </si>
  <si>
    <t>Ремонт системы канализации</t>
  </si>
  <si>
    <t>Прочистка системы канализации кв.302</t>
  </si>
  <si>
    <t>Замена автоматич.выключателя кв.420</t>
  </si>
  <si>
    <t>Ремонт системы отопления</t>
  </si>
  <si>
    <t>Подготовка  системы отопления к отопительному сезону 2007-2008гг</t>
  </si>
  <si>
    <t>Ремонт кровли кв.526</t>
  </si>
  <si>
    <t>Запуск системы отопления 2007г</t>
  </si>
  <si>
    <t>Подготовка дома к зимнему периоду 2005-2006гг</t>
  </si>
  <si>
    <t>Ремонт элеваторного узла</t>
  </si>
  <si>
    <t>Установка электросчетчика комн.311</t>
  </si>
  <si>
    <t>Установка светильников на лестничных клетках</t>
  </si>
  <si>
    <t>Подготовка  системы отопления к отопительному сезону 2006-2007гг</t>
  </si>
  <si>
    <t>Подготовка дома к зимнему периоду 2006-2007гг</t>
  </si>
  <si>
    <t>Запуск системы отопления 2006г</t>
  </si>
  <si>
    <t>Установка водомерного узла</t>
  </si>
  <si>
    <t>Регламентное обслуживание ВДС (водопроводные, отопительные, канализационные и электрические сети), в т.ч. АДС, согласно "Правил и норм технической эксплуатации жилого фонда" утвержденных Приказом Гос.Комитета РФ по жилищной и строительной политике №170 от 27/09/2003г</t>
  </si>
  <si>
    <t>Бухгалтер</t>
  </si>
  <si>
    <t>Пацюк Л.А.</t>
  </si>
  <si>
    <t>Уполномоченный от собственников жилья</t>
  </si>
  <si>
    <t>Ремонт конструктивных элементов здания и инженерных конструкций</t>
  </si>
  <si>
    <t>Ремонт смесителя</t>
  </si>
  <si>
    <t>Прочистка и ремонт стояка канализации 30 м к.221,517,317,422</t>
  </si>
  <si>
    <t>Смена смесителя в умывальной к.409,410</t>
  </si>
  <si>
    <t>Смена автоматического выключателя к.523,321</t>
  </si>
  <si>
    <t>Очистка кровли от снега и промазка мастикой</t>
  </si>
  <si>
    <t>Прочистка и ремонт стояка канализации к.502</t>
  </si>
  <si>
    <t>Смена смесителя на кухне к.518</t>
  </si>
  <si>
    <t>Прочистка и ремонт системы канализации в подвале</t>
  </si>
  <si>
    <t>Смена электрических тэнов</t>
  </si>
  <si>
    <t>Прочистка и ремонт системы канализации в подвале 30 м к.508,418</t>
  </si>
  <si>
    <t>Выкашивание газонов 1440 кв.м</t>
  </si>
  <si>
    <t>Прочистка и ремонт системы канализации в подвале 27,5 м</t>
  </si>
  <si>
    <t>Дезинсекция от блох 978 кв.м</t>
  </si>
  <si>
    <t>Дезинфекция</t>
  </si>
  <si>
    <t>Подготовка  системы отопления к отопительному сезону 2010-2011гг</t>
  </si>
  <si>
    <t>Запуск системы отопления 2010г</t>
  </si>
  <si>
    <t>Смена светильников в подъезде и в тамбуре</t>
  </si>
  <si>
    <t>Прочистка и ремонт системы канализации на кухне и в подвале 29 м к.427,311</t>
  </si>
  <si>
    <t>Смена светильника в душе 3 этаж</t>
  </si>
  <si>
    <t>Прочистка и ремонт системы канализации в колясочной 12  м</t>
  </si>
  <si>
    <t>Запуск системы отопления 2009г</t>
  </si>
  <si>
    <t>Прочистка и ремонт стояка канализации 8 м к.401,408,522,524</t>
  </si>
  <si>
    <t>Смена трансформаторов, смена эл.автоматов в щитке к.417,смена вставок-плавок, этаж 2,3,4</t>
  </si>
  <si>
    <t>Смена светильника на крыше</t>
  </si>
  <si>
    <t>Прочистка и ремонт стояка канализации 9 м к.424,418</t>
  </si>
  <si>
    <t>Смена смесителя к.217-227</t>
  </si>
  <si>
    <t>Смена участка разводки к.322</t>
  </si>
  <si>
    <t>Замена раковины и смесителя к.302</t>
  </si>
  <si>
    <t>Смена участка стояка ХВС</t>
  </si>
  <si>
    <t>Прочистка и ремонт стояка канализации 6 м к.215,401-403</t>
  </si>
  <si>
    <t>Замена сливного бачка к.508,501</t>
  </si>
  <si>
    <t>Восстановление освещения в коридоре к.316</t>
  </si>
  <si>
    <t>Прочистка и ремонт стояка канализации 5 м к.330</t>
  </si>
  <si>
    <t>Замена вентилей в душе к.309-316</t>
  </si>
  <si>
    <t>Прочистка и ремонт стояка канализации 10 м к.209,401,326</t>
  </si>
  <si>
    <t>Устройство подсыпки во дворе</t>
  </si>
  <si>
    <t>Прочистка и ремонт системы канализации в подвале 45 м</t>
  </si>
  <si>
    <t>Ремонт балконного ограждения ком.203</t>
  </si>
  <si>
    <t>Смена участка розлива ГВС</t>
  </si>
  <si>
    <t>Остаток денежных средств на содержание и ремонт жилья. в т.ч. субсидии</t>
  </si>
  <si>
    <t>Фактические расходы по статье содержание и ремонт жилья</t>
  </si>
  <si>
    <t>ФИНАНСОВОЕ СОСТОЯНИЕ</t>
  </si>
  <si>
    <t>Начислено за период с 01/01/04 по 28/02/11</t>
  </si>
  <si>
    <t>Долг жителей на 01/03/11</t>
  </si>
  <si>
    <t>БАЛАНС по дому на 01.03.2011</t>
  </si>
  <si>
    <t>Прочистка и ремонт системы канализации подвал-колодец 66 м</t>
  </si>
  <si>
    <t>Прочистка и ремонт системы канализации в подвале 15 м; кухонной канализации 4 м правое крыло</t>
  </si>
  <si>
    <t>Установка светильников над входами в подъезды и на первых этажах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</si>
</sst>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2"/>
      <name val="Arial Cyr"/>
      <charset val="204"/>
    </font>
    <font>
      <b/>
      <sz val="14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7" fontId="0" fillId="0" borderId="1" xfId="0" applyNumberFormat="1" applyBorder="1"/>
    <xf numFmtId="0" fontId="0" fillId="0" borderId="0" xfId="0" applyBorder="1" applyAlignment="1">
      <alignment horizontal="left" vertical="top" wrapText="1"/>
    </xf>
    <xf numFmtId="2" fontId="5" fillId="0" borderId="0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4" fillId="0" borderId="1" xfId="0" applyNumberFormat="1" applyFont="1" applyBorder="1"/>
    <xf numFmtId="4" fontId="0" fillId="0" borderId="1" xfId="0" applyNumberFormat="1" applyBorder="1"/>
    <xf numFmtId="4" fontId="6" fillId="0" borderId="1" xfId="0" applyNumberFormat="1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4" fontId="4" fillId="0" borderId="1" xfId="0" applyNumberFormat="1" applyFont="1" applyBorder="1" applyAlignment="1">
      <alignment vertical="top"/>
    </xf>
    <xf numFmtId="4" fontId="0" fillId="0" borderId="1" xfId="0" applyNumberFormat="1" applyBorder="1" applyAlignment="1">
      <alignment vertical="top"/>
    </xf>
    <xf numFmtId="4" fontId="3" fillId="0" borderId="1" xfId="0" applyNumberFormat="1" applyFont="1" applyBorder="1"/>
    <xf numFmtId="0" fontId="5" fillId="0" borderId="0" xfId="0" applyFont="1"/>
    <xf numFmtId="0" fontId="3" fillId="0" borderId="0" xfId="0" applyFont="1" applyBorder="1" applyAlignment="1">
      <alignment horizontal="left" vertical="top" wrapText="1"/>
    </xf>
    <xf numFmtId="4" fontId="3" fillId="0" borderId="0" xfId="0" applyNumberFormat="1" applyFont="1" applyBorder="1"/>
    <xf numFmtId="0" fontId="1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/>
    <xf numFmtId="4" fontId="8" fillId="0" borderId="1" xfId="0" applyNumberFormat="1" applyFont="1" applyBorder="1"/>
    <xf numFmtId="4" fontId="0" fillId="0" borderId="2" xfId="0" applyNumberFormat="1" applyBorder="1" applyAlignment="1">
      <alignment vertical="top"/>
    </xf>
    <xf numFmtId="4" fontId="0" fillId="0" borderId="2" xfId="0" applyNumberFormat="1" applyBorder="1"/>
    <xf numFmtId="17" fontId="8" fillId="0" borderId="1" xfId="0" applyNumberFormat="1" applyFont="1" applyBorder="1"/>
    <xf numFmtId="0" fontId="0" fillId="0" borderId="3" xfId="0" applyBorder="1" applyAlignment="1">
      <alignment horizontal="left" vertical="top" wrapText="1"/>
    </xf>
    <xf numFmtId="4" fontId="0" fillId="0" borderId="1" xfId="0" applyNumberFormat="1" applyFont="1" applyBorder="1"/>
    <xf numFmtId="17" fontId="0" fillId="0" borderId="1" xfId="0" applyNumberFormat="1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8" fillId="0" borderId="1" xfId="0" applyFont="1" applyBorder="1"/>
    <xf numFmtId="4" fontId="9" fillId="0" borderId="1" xfId="0" applyNumberFormat="1" applyFont="1" applyBorder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140"/>
  <sheetViews>
    <sheetView tabSelected="1" topLeftCell="A7" zoomScale="99" zoomScaleNormal="99" workbookViewId="0">
      <selection activeCell="A66" sqref="A66"/>
    </sheetView>
  </sheetViews>
  <sheetFormatPr defaultRowHeight="12.75"/>
  <cols>
    <col min="1" max="1" width="78.5703125" customWidth="1"/>
    <col min="2" max="2" width="15.42578125" customWidth="1"/>
    <col min="3" max="3" width="10.85546875" customWidth="1"/>
  </cols>
  <sheetData>
    <row r="1" spans="1:3" ht="18">
      <c r="A1" s="36" t="s">
        <v>110</v>
      </c>
      <c r="B1" s="36"/>
      <c r="C1" s="36"/>
    </row>
    <row r="2" spans="1:3" ht="15.75">
      <c r="A2" s="37" t="s">
        <v>9</v>
      </c>
      <c r="B2" s="37"/>
      <c r="C2" s="37"/>
    </row>
    <row r="3" spans="1:3" ht="10.5" customHeight="1">
      <c r="A3" s="33"/>
      <c r="B3" s="32"/>
    </row>
    <row r="4" spans="1:3" ht="15">
      <c r="A4" s="10" t="s">
        <v>111</v>
      </c>
      <c r="B4" s="12">
        <f>3823065.74-751189.24+855138.41+458690.89-277402.01+1224539.26+265073.88-332731.68+240960.29-71919.77</f>
        <v>5434225.7700000005</v>
      </c>
      <c r="C4" s="35">
        <f>(240960.29-71919.77+56710.09)/2</f>
        <v>112875.30500000001</v>
      </c>
    </row>
    <row r="5" spans="1:3">
      <c r="A5" s="2" t="s">
        <v>0</v>
      </c>
      <c r="B5" s="13"/>
      <c r="C5" s="34"/>
    </row>
    <row r="6" spans="1:3">
      <c r="A6" s="2" t="s">
        <v>1</v>
      </c>
      <c r="B6" s="13">
        <f>B4-B7-B8-B9</f>
        <v>2247950.5700000008</v>
      </c>
      <c r="C6" s="25">
        <f>C4-C7-C8-C9</f>
        <v>30751.160000000011</v>
      </c>
    </row>
    <row r="7" spans="1:3">
      <c r="A7" s="5" t="s">
        <v>7</v>
      </c>
      <c r="B7" s="16">
        <f>518427.69+426835.54+82335.61+133232.27+102032.98+305545.58+61172.41+71314.18</f>
        <v>1700896.2599999998</v>
      </c>
      <c r="C7" s="25">
        <f>71314.18/2</f>
        <v>35657.089999999997</v>
      </c>
    </row>
    <row r="8" spans="1:3">
      <c r="A8" s="2" t="s">
        <v>25</v>
      </c>
      <c r="B8" s="16">
        <f>85371.2+84344.26+136791.16+105739.94+275212.37+59662.2+66902.45</f>
        <v>814023.57999999984</v>
      </c>
      <c r="C8" s="25">
        <f>66902.45/2</f>
        <v>33451.224999999999</v>
      </c>
    </row>
    <row r="9" spans="1:3">
      <c r="A9" s="2" t="s">
        <v>8</v>
      </c>
      <c r="B9" s="16">
        <f>374573.64+90552.53+43466.73+113353.06+23377.74+26031.66</f>
        <v>671355.36</v>
      </c>
      <c r="C9" s="25">
        <f>26031.66/2</f>
        <v>13015.83</v>
      </c>
    </row>
    <row r="10" spans="1:3">
      <c r="A10" s="2"/>
      <c r="B10" s="13"/>
      <c r="C10" s="34"/>
    </row>
    <row r="11" spans="1:3" ht="15">
      <c r="A11" s="10" t="s">
        <v>2</v>
      </c>
      <c r="B11" s="12">
        <f>B4-B13</f>
        <v>4478481.1900000004</v>
      </c>
      <c r="C11" s="34"/>
    </row>
    <row r="12" spans="1:3">
      <c r="A12" s="2"/>
      <c r="B12" s="13"/>
      <c r="C12" s="34"/>
    </row>
    <row r="13" spans="1:3" ht="15">
      <c r="A13" s="11" t="s">
        <v>112</v>
      </c>
      <c r="B13" s="14">
        <v>955744.58</v>
      </c>
      <c r="C13" s="25"/>
    </row>
    <row r="14" spans="1:3">
      <c r="A14" s="4"/>
      <c r="B14" s="15"/>
      <c r="C14" s="34"/>
    </row>
    <row r="15" spans="1:3" ht="15">
      <c r="A15" s="10" t="s">
        <v>3</v>
      </c>
      <c r="B15" s="12">
        <f>SUM(B16:B20)</f>
        <v>3186275.1999999997</v>
      </c>
      <c r="C15" s="35">
        <f>SUM(C16:C20)</f>
        <v>82124.145000000004</v>
      </c>
    </row>
    <row r="16" spans="1:3">
      <c r="A16" s="2" t="s">
        <v>0</v>
      </c>
      <c r="B16" s="16"/>
      <c r="C16" s="34"/>
    </row>
    <row r="17" spans="1:3">
      <c r="A17" s="5" t="s">
        <v>7</v>
      </c>
      <c r="B17" s="16">
        <f t="shared" ref="B17:C19" si="0">B7</f>
        <v>1700896.2599999998</v>
      </c>
      <c r="C17" s="25">
        <f t="shared" si="0"/>
        <v>35657.089999999997</v>
      </c>
    </row>
    <row r="18" spans="1:3">
      <c r="A18" s="2" t="s">
        <v>25</v>
      </c>
      <c r="B18" s="16">
        <f t="shared" si="0"/>
        <v>814023.57999999984</v>
      </c>
      <c r="C18" s="25">
        <f t="shared" si="0"/>
        <v>33451.224999999999</v>
      </c>
    </row>
    <row r="19" spans="1:3">
      <c r="A19" s="2" t="s">
        <v>8</v>
      </c>
      <c r="B19" s="16">
        <f t="shared" si="0"/>
        <v>671355.36</v>
      </c>
      <c r="C19" s="25">
        <f t="shared" si="0"/>
        <v>13015.83</v>
      </c>
    </row>
    <row r="20" spans="1:3">
      <c r="A20" s="5"/>
      <c r="B20" s="16"/>
      <c r="C20" s="3"/>
    </row>
    <row r="21" spans="1:3">
      <c r="A21" s="2" t="s">
        <v>4</v>
      </c>
      <c r="B21" s="16">
        <f>B6*1%</f>
        <v>22479.505700000009</v>
      </c>
      <c r="C21" s="3"/>
    </row>
    <row r="22" spans="1:3" ht="12.75" customHeight="1">
      <c r="A22" s="4"/>
      <c r="B22" s="15"/>
      <c r="C22" s="3"/>
    </row>
    <row r="23" spans="1:3" ht="33" customHeight="1">
      <c r="A23" s="9" t="s">
        <v>108</v>
      </c>
      <c r="B23" s="24">
        <f>B11-B15-B21+56964+277738.05-350000</f>
        <v>1254428.5343000006</v>
      </c>
      <c r="C23" s="25"/>
    </row>
    <row r="24" spans="1:3" ht="14.25" customHeight="1">
      <c r="A24" s="4"/>
      <c r="B24" s="15"/>
      <c r="C24" s="3"/>
    </row>
    <row r="25" spans="1:3" ht="17.25" customHeight="1">
      <c r="A25" s="10" t="s">
        <v>109</v>
      </c>
      <c r="B25" s="17">
        <f>SUM(B26:B36)-B35</f>
        <v>2333399.2215000005</v>
      </c>
      <c r="C25" s="3"/>
    </row>
    <row r="26" spans="1:3" ht="14.25" customHeight="1">
      <c r="A26" s="23" t="s">
        <v>24</v>
      </c>
      <c r="B26" s="17">
        <v>220671.16</v>
      </c>
      <c r="C26" s="3"/>
    </row>
    <row r="27" spans="1:3" ht="14.25" customHeight="1">
      <c r="A27" s="2" t="s">
        <v>26</v>
      </c>
      <c r="B27" s="16">
        <f>89076.74+10394.75+1304.06+7354.06+18389.6+3704.98+5243.21</f>
        <v>135467.4</v>
      </c>
      <c r="C27" s="25">
        <f>5243.21/2</f>
        <v>2621.605</v>
      </c>
    </row>
    <row r="28" spans="1:3" ht="14.25" customHeight="1">
      <c r="A28" s="2" t="s">
        <v>27</v>
      </c>
      <c r="B28" s="16">
        <f>27072.53+28335.41+27043.41+5448.45+5461.8</f>
        <v>93361.600000000006</v>
      </c>
      <c r="C28" s="25">
        <f>5461.8/2</f>
        <v>2730.9</v>
      </c>
    </row>
    <row r="29" spans="1:3" ht="14.25" customHeight="1">
      <c r="A29" s="2" t="s">
        <v>37</v>
      </c>
      <c r="B29" s="16">
        <f>94018.24+32317.82+17303.54+43269.46+8717.52+8738.88</f>
        <v>204365.46</v>
      </c>
      <c r="C29" s="25">
        <f>8738.88/2</f>
        <v>4369.4399999999996</v>
      </c>
    </row>
    <row r="30" spans="1:3" ht="14.25" customHeight="1">
      <c r="A30" s="2" t="s">
        <v>38</v>
      </c>
      <c r="B30" s="26">
        <f>22521.05+8175.89+5118.92+14254.72+3160.26+3641.2</f>
        <v>56872.04</v>
      </c>
      <c r="C30" s="25">
        <f>3641.2/2</f>
        <v>1820.6</v>
      </c>
    </row>
    <row r="31" spans="1:3" ht="14.25" customHeight="1">
      <c r="A31" s="2" t="s">
        <v>28</v>
      </c>
      <c r="B31" s="18">
        <f>(122661.77+15897.44)*1.3+(44143.62+8296.2+10152.65)*1.1</f>
        <v>248978.69</v>
      </c>
      <c r="C31" s="25">
        <f>10152.65*1.1/2</f>
        <v>5583.9575000000004</v>
      </c>
    </row>
    <row r="32" spans="1:3" ht="14.25" customHeight="1">
      <c r="A32" s="2" t="s">
        <v>39</v>
      </c>
      <c r="B32" s="27">
        <f>(90370+24872.37)*1.3+(52957.67+10361.25+13361.77)*1.05</f>
        <v>230329.80550000002</v>
      </c>
      <c r="C32" s="25">
        <f>13361.77*1.05/2</f>
        <v>7014.9292500000001</v>
      </c>
    </row>
    <row r="33" spans="1:3" ht="51" customHeight="1">
      <c r="A33" s="2" t="s">
        <v>64</v>
      </c>
      <c r="B33" s="27">
        <f>1835.9*(0.73*12+1.3*24+2.07*12+2.63*(24+12+2))</f>
        <v>302446.16600000003</v>
      </c>
      <c r="C33" s="25">
        <f>1835.9*2.63</f>
        <v>4828.4170000000004</v>
      </c>
    </row>
    <row r="34" spans="1:3" ht="14.25" customHeight="1">
      <c r="A34" s="2" t="s">
        <v>40</v>
      </c>
      <c r="B34" s="13">
        <f>B30</f>
        <v>56872.04</v>
      </c>
      <c r="C34" s="13">
        <f>C30</f>
        <v>1820.6</v>
      </c>
    </row>
    <row r="35" spans="1:3" ht="14.25" customHeight="1">
      <c r="A35" s="2"/>
      <c r="B35" s="15">
        <f>SUM(B27:B34)</f>
        <v>1328693.2015</v>
      </c>
      <c r="C35" s="15">
        <f>SUM(C27:C34)</f>
        <v>30790.448750000003</v>
      </c>
    </row>
    <row r="36" spans="1:3" ht="14.25" customHeight="1">
      <c r="A36" s="4" t="s">
        <v>68</v>
      </c>
      <c r="B36" s="15">
        <f>SUM(B37:B131)</f>
        <v>784034.8600000001</v>
      </c>
      <c r="C36" s="25"/>
    </row>
    <row r="37" spans="1:3" ht="14.25" customHeight="1">
      <c r="A37" s="2" t="s">
        <v>56</v>
      </c>
      <c r="B37" s="13">
        <v>2414.3000000000002</v>
      </c>
      <c r="C37" s="28">
        <v>38596</v>
      </c>
    </row>
    <row r="38" spans="1:3" ht="14.25" customHeight="1">
      <c r="A38" s="2" t="s">
        <v>116</v>
      </c>
      <c r="B38" s="13">
        <f>3037+14936.25</f>
        <v>17973.25</v>
      </c>
      <c r="C38" s="28">
        <v>38626</v>
      </c>
    </row>
    <row r="39" spans="1:3" ht="14.25" customHeight="1">
      <c r="A39" s="2" t="s">
        <v>57</v>
      </c>
      <c r="B39" s="13">
        <v>9039.2800000000007</v>
      </c>
      <c r="C39" s="28">
        <v>38657</v>
      </c>
    </row>
    <row r="40" spans="1:3">
      <c r="A40" s="2" t="s">
        <v>29</v>
      </c>
      <c r="B40" s="13">
        <v>2356.27</v>
      </c>
      <c r="C40" s="6">
        <v>38749</v>
      </c>
    </row>
    <row r="41" spans="1:3">
      <c r="A41" s="2" t="s">
        <v>58</v>
      </c>
      <c r="B41" s="13">
        <v>877.92</v>
      </c>
      <c r="C41" s="6">
        <v>38869</v>
      </c>
    </row>
    <row r="42" spans="1:3" ht="14.25" customHeight="1">
      <c r="A42" s="2" t="s">
        <v>59</v>
      </c>
      <c r="B42" s="13">
        <v>1838.42</v>
      </c>
      <c r="C42" s="6">
        <v>38899</v>
      </c>
    </row>
    <row r="43" spans="1:3">
      <c r="A43" s="2" t="s">
        <v>60</v>
      </c>
      <c r="B43" s="13">
        <v>32739.81</v>
      </c>
      <c r="C43" s="6">
        <v>38899</v>
      </c>
    </row>
    <row r="44" spans="1:3">
      <c r="A44" s="29" t="s">
        <v>61</v>
      </c>
      <c r="B44" s="30">
        <v>3295.6</v>
      </c>
      <c r="C44" s="31">
        <v>38961</v>
      </c>
    </row>
    <row r="45" spans="1:3">
      <c r="A45" s="2" t="s">
        <v>62</v>
      </c>
      <c r="B45" s="13">
        <v>4565.16</v>
      </c>
      <c r="C45" s="6">
        <v>38991</v>
      </c>
    </row>
    <row r="46" spans="1:3">
      <c r="A46" s="2" t="s">
        <v>63</v>
      </c>
      <c r="B46" s="13">
        <v>30589.99</v>
      </c>
      <c r="C46" s="6">
        <v>39022</v>
      </c>
    </row>
    <row r="47" spans="1:3">
      <c r="A47" s="2" t="s">
        <v>13</v>
      </c>
      <c r="B47" s="13">
        <v>321.92</v>
      </c>
      <c r="C47" s="6">
        <v>39083</v>
      </c>
    </row>
    <row r="48" spans="1:3">
      <c r="A48" s="2" t="s">
        <v>14</v>
      </c>
      <c r="B48" s="13">
        <v>2242</v>
      </c>
      <c r="C48" s="6">
        <v>39083</v>
      </c>
    </row>
    <row r="49" spans="1:3">
      <c r="A49" s="2" t="s">
        <v>15</v>
      </c>
      <c r="B49" s="13">
        <v>605.65</v>
      </c>
      <c r="C49" s="6">
        <v>39114</v>
      </c>
    </row>
    <row r="50" spans="1:3">
      <c r="A50" s="2" t="s">
        <v>33</v>
      </c>
      <c r="B50" s="13">
        <v>75154.899999999994</v>
      </c>
      <c r="C50" s="6">
        <v>39114</v>
      </c>
    </row>
    <row r="51" spans="1:3">
      <c r="A51" s="2" t="s">
        <v>16</v>
      </c>
      <c r="B51" s="13">
        <v>18978</v>
      </c>
      <c r="C51" s="6">
        <v>39114</v>
      </c>
    </row>
    <row r="52" spans="1:3">
      <c r="A52" s="2" t="s">
        <v>17</v>
      </c>
      <c r="B52" s="13">
        <v>6623.4</v>
      </c>
      <c r="C52" s="6">
        <v>39114</v>
      </c>
    </row>
    <row r="53" spans="1:3">
      <c r="A53" s="2" t="s">
        <v>18</v>
      </c>
      <c r="B53" s="13">
        <v>8036</v>
      </c>
      <c r="C53" s="6">
        <v>39142</v>
      </c>
    </row>
    <row r="54" spans="1:3">
      <c r="A54" s="2" t="s">
        <v>19</v>
      </c>
      <c r="B54" s="13">
        <v>87913</v>
      </c>
      <c r="C54" s="6">
        <v>39142</v>
      </c>
    </row>
    <row r="55" spans="1:3">
      <c r="A55" s="2" t="s">
        <v>20</v>
      </c>
      <c r="B55" s="13">
        <v>87913</v>
      </c>
      <c r="C55" s="6">
        <v>39173</v>
      </c>
    </row>
    <row r="56" spans="1:3">
      <c r="A56" s="2" t="s">
        <v>21</v>
      </c>
      <c r="B56" s="13">
        <f>88363+43942</f>
        <v>132305</v>
      </c>
      <c r="C56" s="6">
        <v>39203</v>
      </c>
    </row>
    <row r="57" spans="1:3">
      <c r="A57" s="2" t="s">
        <v>53</v>
      </c>
      <c r="B57" s="13">
        <v>16618</v>
      </c>
      <c r="C57" s="6">
        <v>39326</v>
      </c>
    </row>
    <row r="58" spans="1:3">
      <c r="A58" s="2" t="s">
        <v>54</v>
      </c>
      <c r="B58" s="13">
        <v>2459</v>
      </c>
      <c r="C58" s="6">
        <v>39356</v>
      </c>
    </row>
    <row r="59" spans="1:3">
      <c r="A59" s="2" t="s">
        <v>55</v>
      </c>
      <c r="B59" s="13">
        <v>2560</v>
      </c>
      <c r="C59" s="6">
        <v>39356</v>
      </c>
    </row>
    <row r="60" spans="1:3">
      <c r="A60" s="2" t="s">
        <v>29</v>
      </c>
      <c r="B60" s="13">
        <v>6383</v>
      </c>
      <c r="C60" s="6">
        <v>39417</v>
      </c>
    </row>
    <row r="61" spans="1:3">
      <c r="A61" s="2" t="s">
        <v>29</v>
      </c>
      <c r="B61" s="13">
        <v>2488</v>
      </c>
      <c r="C61" s="6">
        <v>39448</v>
      </c>
    </row>
    <row r="62" spans="1:3">
      <c r="A62" s="2" t="s">
        <v>22</v>
      </c>
      <c r="B62" s="13">
        <v>8271</v>
      </c>
      <c r="C62" s="6">
        <v>39479</v>
      </c>
    </row>
    <row r="63" spans="1:3">
      <c r="A63" s="2" t="s">
        <v>46</v>
      </c>
      <c r="B63" s="13">
        <v>1624</v>
      </c>
      <c r="C63" s="6">
        <v>39539</v>
      </c>
    </row>
    <row r="64" spans="1:3">
      <c r="A64" s="2" t="s">
        <v>29</v>
      </c>
      <c r="B64" s="13">
        <v>896</v>
      </c>
      <c r="C64" s="6">
        <v>39569</v>
      </c>
    </row>
    <row r="65" spans="1:3">
      <c r="A65" s="2" t="s">
        <v>52</v>
      </c>
      <c r="B65" s="13">
        <v>13724</v>
      </c>
      <c r="C65" s="6">
        <v>39569</v>
      </c>
    </row>
    <row r="66" spans="1:3">
      <c r="A66" s="2" t="s">
        <v>23</v>
      </c>
      <c r="B66" s="13">
        <v>1529.9</v>
      </c>
      <c r="C66" s="6">
        <v>39569</v>
      </c>
    </row>
    <row r="67" spans="1:3">
      <c r="A67" s="2" t="s">
        <v>47</v>
      </c>
      <c r="B67" s="13">
        <v>2347</v>
      </c>
      <c r="C67" s="6">
        <v>39600</v>
      </c>
    </row>
    <row r="68" spans="1:3">
      <c r="A68" s="2" t="s">
        <v>48</v>
      </c>
      <c r="B68" s="13">
        <f>3702+12875</f>
        <v>16577</v>
      </c>
      <c r="C68" s="6">
        <v>39600</v>
      </c>
    </row>
    <row r="69" spans="1:3">
      <c r="A69" s="2" t="s">
        <v>30</v>
      </c>
      <c r="B69" s="13">
        <f>4882/5</f>
        <v>976.4</v>
      </c>
      <c r="C69" s="6">
        <v>39630</v>
      </c>
    </row>
    <row r="70" spans="1:3">
      <c r="A70" s="2" t="s">
        <v>31</v>
      </c>
      <c r="B70" s="13">
        <v>2399</v>
      </c>
      <c r="C70" s="6">
        <v>39661</v>
      </c>
    </row>
    <row r="71" spans="1:3">
      <c r="A71" s="2" t="s">
        <v>23</v>
      </c>
      <c r="B71" s="13">
        <v>1649</v>
      </c>
      <c r="C71" s="6">
        <v>39661</v>
      </c>
    </row>
    <row r="72" spans="1:3">
      <c r="A72" s="2" t="s">
        <v>34</v>
      </c>
      <c r="B72" s="13">
        <v>5430</v>
      </c>
      <c r="C72" s="6">
        <v>39692</v>
      </c>
    </row>
    <row r="73" spans="1:3">
      <c r="A73" s="2" t="s">
        <v>35</v>
      </c>
      <c r="B73" s="13">
        <f>8859/5</f>
        <v>1771.8</v>
      </c>
      <c r="C73" s="6">
        <v>39692</v>
      </c>
    </row>
    <row r="74" spans="1:3">
      <c r="A74" s="2" t="s">
        <v>32</v>
      </c>
      <c r="B74" s="13">
        <v>10639</v>
      </c>
      <c r="C74" s="6">
        <v>39722</v>
      </c>
    </row>
    <row r="75" spans="1:3">
      <c r="A75" s="2" t="s">
        <v>50</v>
      </c>
      <c r="B75" s="13">
        <f>3187.4</f>
        <v>3187.4</v>
      </c>
      <c r="C75" s="6">
        <v>39783</v>
      </c>
    </row>
    <row r="76" spans="1:3">
      <c r="A76" s="2" t="s">
        <v>49</v>
      </c>
      <c r="B76" s="13">
        <v>9856.41</v>
      </c>
      <c r="C76" s="6">
        <v>39783</v>
      </c>
    </row>
    <row r="77" spans="1:3">
      <c r="A77" s="2" t="s">
        <v>51</v>
      </c>
      <c r="B77" s="13">
        <v>1317.44</v>
      </c>
      <c r="C77" s="6">
        <v>39783</v>
      </c>
    </row>
    <row r="78" spans="1:3">
      <c r="A78" s="2" t="s">
        <v>52</v>
      </c>
      <c r="B78" s="13">
        <v>4918.63</v>
      </c>
      <c r="C78" s="6">
        <v>39783</v>
      </c>
    </row>
    <row r="79" spans="1:3" ht="13.5" customHeight="1">
      <c r="A79" s="2" t="s">
        <v>42</v>
      </c>
      <c r="B79" s="13">
        <v>2039</v>
      </c>
      <c r="C79" s="6">
        <v>39814</v>
      </c>
    </row>
    <row r="80" spans="1:3">
      <c r="A80" s="2" t="s">
        <v>41</v>
      </c>
      <c r="B80" s="13">
        <v>1301</v>
      </c>
      <c r="C80" s="6">
        <v>39845</v>
      </c>
    </row>
    <row r="81" spans="1:3" ht="14.25" customHeight="1">
      <c r="A81" s="2" t="s">
        <v>45</v>
      </c>
      <c r="B81" s="13">
        <v>2148</v>
      </c>
      <c r="C81" s="6">
        <v>39845</v>
      </c>
    </row>
    <row r="82" spans="1:3" ht="12.75" customHeight="1">
      <c r="A82" s="2" t="s">
        <v>10</v>
      </c>
      <c r="B82" s="13">
        <v>2168</v>
      </c>
      <c r="C82" s="6">
        <v>39845</v>
      </c>
    </row>
    <row r="83" spans="1:3" ht="12" customHeight="1">
      <c r="A83" s="2" t="s">
        <v>43</v>
      </c>
      <c r="B83" s="13">
        <v>882</v>
      </c>
      <c r="C83" s="6">
        <v>39873</v>
      </c>
    </row>
    <row r="84" spans="1:3" ht="14.25" customHeight="1">
      <c r="A84" s="2" t="s">
        <v>11</v>
      </c>
      <c r="B84" s="13">
        <v>3580</v>
      </c>
      <c r="C84" s="6">
        <v>39873</v>
      </c>
    </row>
    <row r="85" spans="1:3" ht="12.75" customHeight="1">
      <c r="A85" s="2" t="s">
        <v>44</v>
      </c>
      <c r="B85" s="13">
        <f>2237+2708</f>
        <v>4945</v>
      </c>
      <c r="C85" s="6">
        <v>39934</v>
      </c>
    </row>
    <row r="86" spans="1:3" ht="12" customHeight="1">
      <c r="A86" s="2" t="s">
        <v>43</v>
      </c>
      <c r="B86" s="13">
        <f>4625+191</f>
        <v>4816</v>
      </c>
      <c r="C86" s="6">
        <v>39965</v>
      </c>
    </row>
    <row r="87" spans="1:3" ht="12" customHeight="1">
      <c r="A87" s="2" t="s">
        <v>12</v>
      </c>
      <c r="B87" s="13">
        <v>4625</v>
      </c>
      <c r="C87" s="6">
        <v>39965</v>
      </c>
    </row>
    <row r="88" spans="1:3">
      <c r="A88" s="2" t="s">
        <v>36</v>
      </c>
      <c r="B88" s="13">
        <v>29016</v>
      </c>
      <c r="C88" s="6">
        <v>39965</v>
      </c>
    </row>
    <row r="89" spans="1:3">
      <c r="A89" s="2" t="s">
        <v>103</v>
      </c>
      <c r="B89" s="13">
        <v>783</v>
      </c>
      <c r="C89" s="6">
        <v>40026</v>
      </c>
    </row>
    <row r="90" spans="1:3">
      <c r="A90" s="2" t="s">
        <v>100</v>
      </c>
      <c r="B90" s="13">
        <v>78</v>
      </c>
      <c r="C90" s="6">
        <v>40057</v>
      </c>
    </row>
    <row r="91" spans="1:3">
      <c r="A91" s="2" t="s">
        <v>101</v>
      </c>
      <c r="B91" s="13">
        <v>274</v>
      </c>
      <c r="C91" s="6">
        <v>40057</v>
      </c>
    </row>
    <row r="92" spans="1:3">
      <c r="A92" s="2" t="s">
        <v>102</v>
      </c>
      <c r="B92" s="13">
        <v>483</v>
      </c>
      <c r="C92" s="6">
        <v>40057</v>
      </c>
    </row>
    <row r="93" spans="1:3">
      <c r="A93" s="2" t="s">
        <v>89</v>
      </c>
      <c r="B93" s="13">
        <v>3969</v>
      </c>
      <c r="C93" s="6">
        <v>40087</v>
      </c>
    </row>
    <row r="94" spans="1:3">
      <c r="A94" s="2" t="s">
        <v>98</v>
      </c>
      <c r="B94" s="13">
        <v>365</v>
      </c>
      <c r="C94" s="6">
        <v>40087</v>
      </c>
    </row>
    <row r="95" spans="1:3">
      <c r="A95" s="2" t="s">
        <v>99</v>
      </c>
      <c r="B95" s="13">
        <v>996</v>
      </c>
      <c r="C95" s="6">
        <v>40087</v>
      </c>
    </row>
    <row r="96" spans="1:3">
      <c r="A96" s="2" t="s">
        <v>92</v>
      </c>
      <c r="B96" s="13">
        <v>2305</v>
      </c>
      <c r="C96" s="6">
        <v>40118</v>
      </c>
    </row>
    <row r="97" spans="1:3">
      <c r="A97" s="2" t="s">
        <v>93</v>
      </c>
      <c r="B97" s="13">
        <v>627</v>
      </c>
      <c r="C97" s="6">
        <v>40118</v>
      </c>
    </row>
    <row r="98" spans="1:3">
      <c r="A98" s="2" t="s">
        <v>94</v>
      </c>
      <c r="B98" s="13">
        <v>608</v>
      </c>
      <c r="C98" s="6">
        <v>40118</v>
      </c>
    </row>
    <row r="99" spans="1:3">
      <c r="A99" s="2" t="s">
        <v>95</v>
      </c>
      <c r="B99" s="13">
        <v>988</v>
      </c>
      <c r="C99" s="6">
        <v>40118</v>
      </c>
    </row>
    <row r="100" spans="1:3">
      <c r="A100" s="2" t="s">
        <v>96</v>
      </c>
      <c r="B100" s="13">
        <v>1409</v>
      </c>
      <c r="C100" s="6">
        <v>40118</v>
      </c>
    </row>
    <row r="101" spans="1:3">
      <c r="A101" s="2" t="s">
        <v>97</v>
      </c>
      <c r="B101" s="13">
        <v>2364</v>
      </c>
      <c r="C101" s="6">
        <v>40118</v>
      </c>
    </row>
    <row r="102" spans="1:3">
      <c r="A102" s="2" t="s">
        <v>90</v>
      </c>
      <c r="B102" s="13">
        <v>566</v>
      </c>
      <c r="C102" s="6">
        <v>40148</v>
      </c>
    </row>
    <row r="103" spans="1:3" ht="25.5">
      <c r="A103" s="2" t="s">
        <v>91</v>
      </c>
      <c r="B103" s="13">
        <v>2282</v>
      </c>
      <c r="C103" s="6">
        <v>40148</v>
      </c>
    </row>
    <row r="104" spans="1:3">
      <c r="A104" s="2" t="s">
        <v>43</v>
      </c>
      <c r="B104" s="13">
        <v>1781</v>
      </c>
      <c r="C104" s="6">
        <v>40179</v>
      </c>
    </row>
    <row r="105" spans="1:3">
      <c r="A105" s="2" t="s">
        <v>69</v>
      </c>
      <c r="B105" s="13">
        <v>877</v>
      </c>
      <c r="C105" s="6">
        <v>40179</v>
      </c>
    </row>
    <row r="106" spans="1:3">
      <c r="A106" s="2" t="s">
        <v>70</v>
      </c>
      <c r="B106" s="13">
        <v>3444</v>
      </c>
      <c r="C106" s="6">
        <v>40238</v>
      </c>
    </row>
    <row r="107" spans="1:3">
      <c r="A107" s="2" t="s">
        <v>71</v>
      </c>
      <c r="B107" s="13">
        <v>1094</v>
      </c>
      <c r="C107" s="6">
        <v>40238</v>
      </c>
    </row>
    <row r="108" spans="1:3">
      <c r="A108" s="2" t="s">
        <v>72</v>
      </c>
      <c r="B108" s="13">
        <v>2886</v>
      </c>
      <c r="C108" s="6">
        <v>40238</v>
      </c>
    </row>
    <row r="109" spans="1:3">
      <c r="A109" s="2" t="s">
        <v>73</v>
      </c>
      <c r="B109" s="13">
        <v>1073</v>
      </c>
      <c r="C109" s="6">
        <v>40238</v>
      </c>
    </row>
    <row r="110" spans="1:3">
      <c r="A110" s="2" t="s">
        <v>74</v>
      </c>
      <c r="B110" s="13">
        <v>1132</v>
      </c>
      <c r="C110" s="6">
        <v>40269</v>
      </c>
    </row>
    <row r="111" spans="1:3">
      <c r="A111" s="2" t="s">
        <v>75</v>
      </c>
      <c r="B111" s="13">
        <v>676</v>
      </c>
      <c r="C111" s="6">
        <v>40269</v>
      </c>
    </row>
    <row r="112" spans="1:3">
      <c r="A112" s="2" t="s">
        <v>76</v>
      </c>
      <c r="B112" s="13">
        <v>857</v>
      </c>
      <c r="C112" s="6">
        <v>40299</v>
      </c>
    </row>
    <row r="113" spans="1:3">
      <c r="A113" s="2" t="s">
        <v>78</v>
      </c>
      <c r="B113" s="13">
        <v>2346</v>
      </c>
      <c r="C113" s="6">
        <v>40299</v>
      </c>
    </row>
    <row r="114" spans="1:3">
      <c r="A114" s="2" t="s">
        <v>77</v>
      </c>
      <c r="B114" s="13">
        <f>5219/4</f>
        <v>1304.75</v>
      </c>
      <c r="C114" s="6">
        <v>40299</v>
      </c>
    </row>
    <row r="115" spans="1:3">
      <c r="A115" s="2" t="s">
        <v>79</v>
      </c>
      <c r="B115" s="13">
        <v>2720</v>
      </c>
      <c r="C115" s="6">
        <v>40330</v>
      </c>
    </row>
    <row r="116" spans="1:3">
      <c r="A116" s="2" t="s">
        <v>80</v>
      </c>
      <c r="B116" s="13">
        <v>1934</v>
      </c>
      <c r="C116" s="6">
        <v>40330</v>
      </c>
    </row>
    <row r="117" spans="1:3">
      <c r="A117" s="2" t="s">
        <v>81</v>
      </c>
      <c r="B117" s="13">
        <v>2850.48</v>
      </c>
      <c r="C117" s="6">
        <v>40391</v>
      </c>
    </row>
    <row r="118" spans="1:3">
      <c r="A118" s="2" t="s">
        <v>83</v>
      </c>
      <c r="B118" s="13">
        <v>20041</v>
      </c>
      <c r="C118" s="6">
        <v>40391</v>
      </c>
    </row>
    <row r="119" spans="1:3">
      <c r="A119" s="2" t="s">
        <v>85</v>
      </c>
      <c r="B119" s="13">
        <v>325</v>
      </c>
      <c r="C119" s="6">
        <v>40422</v>
      </c>
    </row>
    <row r="120" spans="1:3">
      <c r="A120" s="2" t="s">
        <v>86</v>
      </c>
      <c r="B120" s="13">
        <v>1668</v>
      </c>
      <c r="C120" s="6">
        <v>40422</v>
      </c>
    </row>
    <row r="121" spans="1:3">
      <c r="A121" s="2" t="s">
        <v>88</v>
      </c>
      <c r="B121" s="13">
        <v>882</v>
      </c>
      <c r="C121" s="6">
        <v>40422</v>
      </c>
    </row>
    <row r="122" spans="1:3">
      <c r="A122" s="2" t="s">
        <v>82</v>
      </c>
      <c r="B122" s="13">
        <v>831.78</v>
      </c>
      <c r="C122" s="6">
        <v>40452</v>
      </c>
    </row>
    <row r="123" spans="1:3">
      <c r="A123" s="2" t="s">
        <v>84</v>
      </c>
      <c r="B123" s="13">
        <v>3637</v>
      </c>
      <c r="C123" s="6">
        <v>40452</v>
      </c>
    </row>
    <row r="124" spans="1:3">
      <c r="A124" s="2" t="s">
        <v>87</v>
      </c>
      <c r="B124" s="13">
        <v>302</v>
      </c>
      <c r="C124" s="6">
        <v>40452</v>
      </c>
    </row>
    <row r="125" spans="1:3">
      <c r="A125" s="2" t="s">
        <v>104</v>
      </c>
      <c r="B125" s="13">
        <v>1173</v>
      </c>
      <c r="C125" s="6">
        <v>40483</v>
      </c>
    </row>
    <row r="126" spans="1:3">
      <c r="A126" s="2" t="s">
        <v>105</v>
      </c>
      <c r="B126" s="13">
        <v>2561</v>
      </c>
      <c r="C126" s="6">
        <v>40513</v>
      </c>
    </row>
    <row r="127" spans="1:3">
      <c r="A127" s="2" t="s">
        <v>106</v>
      </c>
      <c r="B127" s="13">
        <v>3861</v>
      </c>
      <c r="C127" s="6">
        <v>40513</v>
      </c>
    </row>
    <row r="128" spans="1:3">
      <c r="A128" s="2" t="s">
        <v>107</v>
      </c>
      <c r="B128" s="13">
        <v>619</v>
      </c>
      <c r="C128" s="6">
        <v>40513</v>
      </c>
    </row>
    <row r="129" spans="1:3">
      <c r="A129" s="2" t="s">
        <v>114</v>
      </c>
      <c r="B129" s="13">
        <v>4621</v>
      </c>
      <c r="C129" s="6">
        <v>40544</v>
      </c>
    </row>
    <row r="130" spans="1:3" ht="25.5">
      <c r="A130" s="2" t="s">
        <v>115</v>
      </c>
      <c r="B130" s="13">
        <v>1516</v>
      </c>
      <c r="C130" s="6">
        <v>40575</v>
      </c>
    </row>
    <row r="131" spans="1:3">
      <c r="A131" s="2"/>
      <c r="B131" s="13"/>
      <c r="C131" s="6"/>
    </row>
    <row r="132" spans="1:3" ht="15.75">
      <c r="A132" s="9" t="s">
        <v>113</v>
      </c>
      <c r="B132" s="19">
        <f>B23-B25</f>
        <v>-1078970.6871999998</v>
      </c>
      <c r="C132" s="3"/>
    </row>
    <row r="133" spans="1:3" ht="15.75">
      <c r="A133" s="21"/>
      <c r="B133" s="22"/>
      <c r="C133" s="1"/>
    </row>
    <row r="134" spans="1:3" ht="10.5" customHeight="1">
      <c r="A134" s="7"/>
      <c r="B134" s="8"/>
      <c r="C134" s="1"/>
    </row>
    <row r="135" spans="1:3" ht="14.25">
      <c r="A135" s="20" t="s">
        <v>5</v>
      </c>
      <c r="B135" s="20" t="s">
        <v>6</v>
      </c>
    </row>
    <row r="136" spans="1:3" ht="14.25">
      <c r="A136" s="20"/>
      <c r="B136" s="20"/>
    </row>
    <row r="137" spans="1:3" ht="14.25">
      <c r="A137" s="20" t="s">
        <v>65</v>
      </c>
      <c r="B137" s="20" t="s">
        <v>66</v>
      </c>
    </row>
    <row r="138" spans="1:3" ht="14.25">
      <c r="A138" s="20"/>
      <c r="B138" s="20"/>
    </row>
    <row r="139" spans="1:3" ht="14.25">
      <c r="A139" s="20"/>
      <c r="B139" s="20"/>
    </row>
    <row r="140" spans="1:3" s="20" customFormat="1" ht="14.25">
      <c r="A140" s="20" t="s">
        <v>67</v>
      </c>
    </row>
  </sheetData>
  <mergeCells count="2">
    <mergeCell ref="A1:C1"/>
    <mergeCell ref="A2:C2"/>
  </mergeCells>
  <pageMargins left="0.32" right="0.15748031496062992" top="0.31496062992125984" bottom="0.15748031496062992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6" sqref="H16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01.2004-02.2011</vt:lpstr>
      <vt:lpstr>Лист1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Gruzdeva</dc:creator>
  <cp:lastModifiedBy>Имя</cp:lastModifiedBy>
  <cp:lastPrinted>2011-03-15T13:46:42Z</cp:lastPrinted>
  <dcterms:created xsi:type="dcterms:W3CDTF">2006-04-13T05:57:44Z</dcterms:created>
  <dcterms:modified xsi:type="dcterms:W3CDTF">2011-04-12T10:55:24Z</dcterms:modified>
</cp:coreProperties>
</file>