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20" windowWidth="11055" windowHeight="5955"/>
  </bookViews>
  <sheets>
    <sheet name="01.2004-02.2011" sheetId="28" r:id="rId1"/>
    <sheet name="Лист1" sheetId="19" r:id="rId2"/>
  </sheets>
  <calcPr calcId="125725"/>
</workbook>
</file>

<file path=xl/calcChain.xml><?xml version="1.0" encoding="utf-8"?>
<calcChain xmlns="http://schemas.openxmlformats.org/spreadsheetml/2006/main">
  <c r="C30" i="28"/>
  <c r="C29"/>
  <c r="C28"/>
  <c r="B28"/>
  <c r="C27"/>
  <c r="B27"/>
  <c r="C26"/>
  <c r="B26"/>
  <c r="C25"/>
  <c r="B25"/>
  <c r="C24"/>
  <c r="B24"/>
  <c r="C17"/>
  <c r="C16"/>
  <c r="C14"/>
  <c r="C8"/>
  <c r="B8"/>
  <c r="C7"/>
  <c r="B7"/>
  <c r="C6"/>
  <c r="C4"/>
  <c r="B29"/>
  <c r="B4"/>
  <c r="B59"/>
  <c r="B45"/>
  <c r="B32"/>
  <c r="B30"/>
  <c r="B17"/>
  <c r="B16"/>
  <c r="B14" s="1"/>
  <c r="B10"/>
  <c r="B31" l="1"/>
  <c r="B6"/>
  <c r="B23"/>
  <c r="C31" l="1"/>
  <c r="B19"/>
  <c r="B21" s="1"/>
  <c r="B80" l="1"/>
</calcChain>
</file>

<file path=xl/sharedStrings.xml><?xml version="1.0" encoding="utf-8"?>
<sst xmlns="http://schemas.openxmlformats.org/spreadsheetml/2006/main" count="77" uniqueCount="71">
  <si>
    <t>в т.ч.</t>
  </si>
  <si>
    <t>Содержание и ремонт жилья</t>
  </si>
  <si>
    <t>Оплачено населением</t>
  </si>
  <si>
    <t>Оплачено ООО "РАСКАТ-РОС" поставщикам :</t>
  </si>
  <si>
    <t xml:space="preserve">Налоги </t>
  </si>
  <si>
    <t>Управляющий жилищным фондом ООО "Раскат-РОС"</t>
  </si>
  <si>
    <t>Иогансен Е.А.</t>
  </si>
  <si>
    <t>Теплоэнергия</t>
  </si>
  <si>
    <t>Холодное водоснабжение и стоки</t>
  </si>
  <si>
    <t>жилого дома по ул.К.Либкнехта,3</t>
  </si>
  <si>
    <t>Выкашивание газонов</t>
  </si>
  <si>
    <t>Косметический ремонт комнат 13,28</t>
  </si>
  <si>
    <t>Укрепление деревянных конструкций чердачного помещения</t>
  </si>
  <si>
    <t>Ремонт изоляции трубопровода</t>
  </si>
  <si>
    <t>Пуско-наладочные работы системы отопления 2004-2005г.</t>
  </si>
  <si>
    <t>Подготовка системы отопления к зимнему сезону 2007-2008г</t>
  </si>
  <si>
    <t>Подготовка системы отопления к зимнему сезону 2004-2005г</t>
  </si>
  <si>
    <t>Подготовка системы отопления к зимнему сезону 2005-2006г</t>
  </si>
  <si>
    <t>Подготовка системы отопления к зимнему сезону 2006-2007г</t>
  </si>
  <si>
    <t>Подготовка дома к зимнему периоду 2005-2006г</t>
  </si>
  <si>
    <t>Подготовка дома к зимнему периоду 2006-2007г</t>
  </si>
  <si>
    <t>Вывоз и утилизация ТБО</t>
  </si>
  <si>
    <t>Электроэнергия мест общего пользования</t>
  </si>
  <si>
    <t>Содержание придомовой территории</t>
  </si>
  <si>
    <t>Прочистка системы канализации</t>
  </si>
  <si>
    <t>Подготовка системы отопления к зимнему сезону 2009-2010г</t>
  </si>
  <si>
    <t>Обслуживание ВДГО, ВДПО</t>
  </si>
  <si>
    <t>Расчетно-кассовое обслуживание</t>
  </si>
  <si>
    <t>Инженерно-техническое обеспечение</t>
  </si>
  <si>
    <t>Прочистка и ремонт системы канализации</t>
  </si>
  <si>
    <t>Прочистка и ремонт системы канализации кв.4</t>
  </si>
  <si>
    <t>Пуско-наладочные работы сист.отопления (после аварии на котельной)</t>
  </si>
  <si>
    <t>Капитальный ремонт теплового ввода</t>
  </si>
  <si>
    <t>Ремонт и остекленение оконных переплетов</t>
  </si>
  <si>
    <t>2004г</t>
  </si>
  <si>
    <t>Регламентное обслуживание ВДС (водопроводные, отопительные, канализационные и электрические сети), в т.ч. АДС, согласно "Правил и норм технической эксплуатации жилого фонда" утвержденных Приказом Гос.Комитета РФ по жилищной и строительной политике №170 от 27/09/2003г</t>
  </si>
  <si>
    <t>Ремонт конструктивных элементов здания и инженерных конструкций</t>
  </si>
  <si>
    <t>Бухгалтер</t>
  </si>
  <si>
    <t>Пацюк Л.А.</t>
  </si>
  <si>
    <t>Уполномоченный от собственников жилья</t>
  </si>
  <si>
    <t>Косметический ремонт МОП правое крыло 2 этаж</t>
  </si>
  <si>
    <t>Косметический ремонт лестничной клетки</t>
  </si>
  <si>
    <t>Прочистка вентиляционного канала на кухне кв.47</t>
  </si>
  <si>
    <t>Ремонт подъездного освещения кв.10</t>
  </si>
  <si>
    <t>Прочистка и ремонт стояка канализации кв.24</t>
  </si>
  <si>
    <t>Прочистка и ремонт стояка канализации кв.21</t>
  </si>
  <si>
    <t>Смена разводки в ванной кв.21</t>
  </si>
  <si>
    <t>Прочистка и ремонт системы канализации в подвале кв.2</t>
  </si>
  <si>
    <t>Закрашивание надписей на фасаде согласно постановления главы города</t>
  </si>
  <si>
    <t>Выкашивание газонов 250 кв.м</t>
  </si>
  <si>
    <t>Запуск системы отопления 2008 г</t>
  </si>
  <si>
    <t>Запуск системы отопления 2009 г</t>
  </si>
  <si>
    <t>Подготовка системы отопления к зимнему сезону 2010-2011г</t>
  </si>
  <si>
    <t>Запуск системы отопления 2010 г</t>
  </si>
  <si>
    <t>Пуско-наладочные работы системы отопления 2005г.</t>
  </si>
  <si>
    <t>Пуско-наладочные работы системы отопления 2006г.</t>
  </si>
  <si>
    <t>Пуско-наладочные работы системы отопления 2007г.</t>
  </si>
  <si>
    <t>Косметический ремонт МОП 2этаж, лев.крыло</t>
  </si>
  <si>
    <t>Подготовка системы отопления к зимнему сезону 2008-2009г</t>
  </si>
  <si>
    <t>Прочистка и ремонт системы канализации 6 м кв.2</t>
  </si>
  <si>
    <t>Замена участка ХВС кв.2</t>
  </si>
  <si>
    <t>Демонтаж и установка перегородкии двери 1 этаж</t>
  </si>
  <si>
    <t>Прочистка и ремонт системы канализации 3 м 2 этаж</t>
  </si>
  <si>
    <t>ФИНАНСОВОЕ СОСТОЯНИЕ</t>
  </si>
  <si>
    <t>Остаток денежных средств на содержание и ремонт жилья. в т.ч. субсидии</t>
  </si>
  <si>
    <t>Фактические расходы по статье содержание и ремонт жилья</t>
  </si>
  <si>
    <t>Начислено за период с 01/01/04 по 28/02/11</t>
  </si>
  <si>
    <t>Долг жителей на 01/03/11</t>
  </si>
  <si>
    <t>БАЛАНС по дому на 01.03.2011</t>
  </si>
  <si>
    <t>Ремонт полов на общей кухне 2 этаж</t>
  </si>
  <si>
    <t>Ремонт электроосвещения от ВРУ до 2-го этажа, включительно МОП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</si>
</sst>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i/>
      <sz val="12"/>
      <name val="Arial Cyr"/>
      <charset val="204"/>
    </font>
    <font>
      <b/>
      <sz val="14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7" fontId="0" fillId="0" borderId="1" xfId="0" applyNumberFormat="1" applyBorder="1"/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" fontId="4" fillId="0" borderId="1" xfId="0" applyNumberFormat="1" applyFont="1" applyBorder="1"/>
    <xf numFmtId="4" fontId="0" fillId="0" borderId="1" xfId="0" applyNumberFormat="1" applyBorder="1"/>
    <xf numFmtId="4" fontId="6" fillId="0" borderId="1" xfId="0" applyNumberFormat="1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4" fontId="4" fillId="0" borderId="1" xfId="0" applyNumberFormat="1" applyFont="1" applyBorder="1" applyAlignment="1">
      <alignment vertical="top"/>
    </xf>
    <xf numFmtId="4" fontId="0" fillId="0" borderId="1" xfId="0" applyNumberFormat="1" applyBorder="1" applyAlignment="1">
      <alignment vertical="top"/>
    </xf>
    <xf numFmtId="4" fontId="3" fillId="0" borderId="1" xfId="0" applyNumberFormat="1" applyFont="1" applyBorder="1"/>
    <xf numFmtId="0" fontId="5" fillId="0" borderId="0" xfId="0" applyFont="1"/>
    <xf numFmtId="0" fontId="3" fillId="0" borderId="0" xfId="0" applyFont="1" applyBorder="1" applyAlignment="1">
      <alignment horizontal="left" vertical="top" wrapText="1"/>
    </xf>
    <xf numFmtId="4" fontId="3" fillId="0" borderId="0" xfId="0" applyNumberFormat="1" applyFont="1" applyBorder="1"/>
    <xf numFmtId="2" fontId="8" fillId="0" borderId="1" xfId="0" applyNumberFormat="1" applyFont="1" applyBorder="1"/>
    <xf numFmtId="4" fontId="8" fillId="0" borderId="1" xfId="0" applyNumberFormat="1" applyFont="1" applyBorder="1"/>
    <xf numFmtId="4" fontId="0" fillId="0" borderId="2" xfId="0" applyNumberFormat="1" applyBorder="1" applyAlignment="1">
      <alignment vertical="top"/>
    </xf>
    <xf numFmtId="4" fontId="0" fillId="0" borderId="2" xfId="0" applyNumberFormat="1" applyBorder="1"/>
    <xf numFmtId="0" fontId="0" fillId="0" borderId="1" xfId="0" applyBorder="1" applyAlignment="1">
      <alignment horizontal="left" wrapText="1"/>
    </xf>
    <xf numFmtId="17" fontId="0" fillId="0" borderId="1" xfId="0" applyNumberFormat="1" applyBorder="1" applyAlignment="1">
      <alignment vertical="top"/>
    </xf>
    <xf numFmtId="17" fontId="0" fillId="0" borderId="1" xfId="0" applyNumberFormat="1" applyBorder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4" fontId="3" fillId="0" borderId="1" xfId="0" applyNumberFormat="1" applyFont="1" applyBorder="1" applyAlignment="1"/>
    <xf numFmtId="4" fontId="9" fillId="0" borderId="1" xfId="0" applyNumberFormat="1" applyFont="1" applyBorder="1"/>
    <xf numFmtId="4" fontId="0" fillId="0" borderId="1" xfId="0" applyNumberFormat="1" applyFont="1" applyBorder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C87"/>
  <sheetViews>
    <sheetView tabSelected="1" topLeftCell="A67" zoomScale="99" zoomScaleNormal="99" workbookViewId="0">
      <selection activeCell="A12" sqref="A12"/>
    </sheetView>
  </sheetViews>
  <sheetFormatPr defaultRowHeight="12.75"/>
  <cols>
    <col min="1" max="1" width="76.7109375" customWidth="1"/>
    <col min="2" max="2" width="13.7109375" customWidth="1"/>
    <col min="3" max="3" width="10.7109375" customWidth="1"/>
  </cols>
  <sheetData>
    <row r="1" spans="1:3" ht="18">
      <c r="A1" s="33" t="s">
        <v>63</v>
      </c>
      <c r="B1" s="33"/>
      <c r="C1" s="33"/>
    </row>
    <row r="2" spans="1:3" ht="15.75">
      <c r="A2" s="34" t="s">
        <v>9</v>
      </c>
      <c r="B2" s="34"/>
      <c r="C2" s="34"/>
    </row>
    <row r="3" spans="1:3" ht="15.75">
      <c r="A3" s="29"/>
      <c r="B3" s="28"/>
    </row>
    <row r="4" spans="1:3" ht="15">
      <c r="A4" s="8" t="s">
        <v>66</v>
      </c>
      <c r="B4" s="10">
        <f>302796.01+43170.17+114107.52+23513.02+15807.89</f>
        <v>499394.61000000004</v>
      </c>
      <c r="C4" s="31">
        <f>(15807.89+11368.77)/2</f>
        <v>13588.33</v>
      </c>
    </row>
    <row r="5" spans="1:3">
      <c r="A5" s="2" t="s">
        <v>0</v>
      </c>
      <c r="B5" s="11"/>
      <c r="C5" s="22"/>
    </row>
    <row r="6" spans="1:3">
      <c r="A6" s="2" t="s">
        <v>1</v>
      </c>
      <c r="B6" s="11">
        <f>B4-B7-B8</f>
        <v>130747.09</v>
      </c>
      <c r="C6" s="22">
        <f>C4-C7-C8</f>
        <v>4123.97</v>
      </c>
    </row>
    <row r="7" spans="1:3">
      <c r="A7" s="5" t="s">
        <v>7</v>
      </c>
      <c r="B7" s="14">
        <f>189510.26+19446.49+53491.53+10998.4+12774.48</f>
        <v>286221.16000000003</v>
      </c>
      <c r="C7" s="22">
        <f>12774.48/2</f>
        <v>6387.24</v>
      </c>
    </row>
    <row r="8" spans="1:3">
      <c r="A8" s="2" t="s">
        <v>8</v>
      </c>
      <c r="B8" s="14">
        <f>36620.38+8941.86+25384.86+5325.02+6154.24</f>
        <v>82426.360000000015</v>
      </c>
      <c r="C8" s="22">
        <f>6154.24/2</f>
        <v>3077.12</v>
      </c>
    </row>
    <row r="9" spans="1:3">
      <c r="A9" s="2"/>
      <c r="B9" s="11"/>
      <c r="C9" s="21"/>
    </row>
    <row r="10" spans="1:3" ht="15">
      <c r="A10" s="8" t="s">
        <v>2</v>
      </c>
      <c r="B10" s="10">
        <f>B4-B12</f>
        <v>398732.98000000004</v>
      </c>
      <c r="C10" s="21"/>
    </row>
    <row r="11" spans="1:3">
      <c r="A11" s="2"/>
      <c r="B11" s="11"/>
      <c r="C11" s="21"/>
    </row>
    <row r="12" spans="1:3" ht="15">
      <c r="A12" s="9" t="s">
        <v>67</v>
      </c>
      <c r="B12" s="12">
        <v>100661.63</v>
      </c>
      <c r="C12" s="21"/>
    </row>
    <row r="13" spans="1:3">
      <c r="A13" s="4"/>
      <c r="B13" s="13"/>
      <c r="C13" s="21"/>
    </row>
    <row r="14" spans="1:3" ht="15">
      <c r="A14" s="8" t="s">
        <v>3</v>
      </c>
      <c r="B14" s="10">
        <f>SUM(B15:B18)</f>
        <v>368647.52</v>
      </c>
      <c r="C14" s="31">
        <f>SUM(C15:C18)</f>
        <v>9464.36</v>
      </c>
    </row>
    <row r="15" spans="1:3">
      <c r="A15" s="2" t="s">
        <v>0</v>
      </c>
      <c r="B15" s="14"/>
      <c r="C15" s="22"/>
    </row>
    <row r="16" spans="1:3">
      <c r="A16" s="5" t="s">
        <v>7</v>
      </c>
      <c r="B16" s="14">
        <f>B7</f>
        <v>286221.16000000003</v>
      </c>
      <c r="C16" s="22">
        <f>C7</f>
        <v>6387.24</v>
      </c>
    </row>
    <row r="17" spans="1:3">
      <c r="A17" s="2" t="s">
        <v>8</v>
      </c>
      <c r="B17" s="14">
        <f>B8</f>
        <v>82426.360000000015</v>
      </c>
      <c r="C17" s="22">
        <f>C8</f>
        <v>3077.12</v>
      </c>
    </row>
    <row r="18" spans="1:3">
      <c r="A18" s="5"/>
      <c r="B18" s="14"/>
      <c r="C18" s="21"/>
    </row>
    <row r="19" spans="1:3">
      <c r="A19" s="2" t="s">
        <v>4</v>
      </c>
      <c r="B19" s="14">
        <f>B6*1%</f>
        <v>1307.4709</v>
      </c>
      <c r="C19" s="21"/>
    </row>
    <row r="20" spans="1:3" ht="12.75" customHeight="1">
      <c r="A20" s="4"/>
      <c r="B20" s="13"/>
      <c r="C20" s="21"/>
    </row>
    <row r="21" spans="1:3" ht="32.25" customHeight="1">
      <c r="A21" s="8" t="s">
        <v>64</v>
      </c>
      <c r="B21" s="30">
        <f>B10-B14-B19+10910.4+53448.95+50000</f>
        <v>143137.33910000001</v>
      </c>
      <c r="C21" s="21"/>
    </row>
    <row r="22" spans="1:3" ht="14.25" customHeight="1">
      <c r="A22" s="4"/>
      <c r="B22" s="13"/>
      <c r="C22" s="21"/>
    </row>
    <row r="23" spans="1:3" ht="17.25" customHeight="1">
      <c r="A23" s="8" t="s">
        <v>65</v>
      </c>
      <c r="B23" s="15">
        <f>SUM(B24:B32)-B31</f>
        <v>567983.41800000006</v>
      </c>
      <c r="C23" s="21"/>
    </row>
    <row r="24" spans="1:3" ht="13.5" customHeight="1">
      <c r="A24" s="2" t="s">
        <v>21</v>
      </c>
      <c r="B24" s="16">
        <f>13956.13+1363.23+3263.26+670.96+947.24</f>
        <v>20200.82</v>
      </c>
      <c r="C24" s="21">
        <f>947.24/2</f>
        <v>473.62</v>
      </c>
    </row>
    <row r="25" spans="1:3" ht="13.5" customHeight="1">
      <c r="A25" s="2" t="s">
        <v>22</v>
      </c>
      <c r="B25" s="23">
        <f>1530.46+669.38+1599.7+328.92+328.92</f>
        <v>4457.38</v>
      </c>
      <c r="C25" s="21">
        <f>328.92/2</f>
        <v>164.46</v>
      </c>
    </row>
    <row r="26" spans="1:3" ht="14.25" customHeight="1">
      <c r="A26" s="2" t="s">
        <v>26</v>
      </c>
      <c r="B26" s="23">
        <f>3557.32+646.35+1535.7+315.76+315.76</f>
        <v>6370.89</v>
      </c>
      <c r="C26" s="21">
        <f>315.76/2</f>
        <v>157.88</v>
      </c>
    </row>
    <row r="27" spans="1:3" ht="13.5" customHeight="1">
      <c r="A27" s="2" t="s">
        <v>27</v>
      </c>
      <c r="B27" s="23">
        <f>3083.98+1254.48+949.78+2527.33+572.3+657.8</f>
        <v>9045.6699999999983</v>
      </c>
      <c r="C27" s="21">
        <f>657.8/2</f>
        <v>328.9</v>
      </c>
    </row>
    <row r="28" spans="1:3" ht="14.25" customHeight="1">
      <c r="A28" s="2" t="s">
        <v>23</v>
      </c>
      <c r="B28" s="16">
        <f>(23242.41+14203.25+11860.06+2642.5)*1.3+3199.52*1.2</f>
        <v>71372.11</v>
      </c>
      <c r="C28" s="21">
        <f>3199.52*1.2/2</f>
        <v>1919.712</v>
      </c>
    </row>
    <row r="29" spans="1:3" ht="53.25" customHeight="1">
      <c r="A29" s="2" t="s">
        <v>35</v>
      </c>
      <c r="B29" s="24">
        <f>332.7*(0.73*12+1.3*24+2.07*12+2.63*(24+10+2+2))</f>
        <v>54808.998</v>
      </c>
      <c r="C29" s="21">
        <f>332.7*2.63</f>
        <v>875.00099999999998</v>
      </c>
    </row>
    <row r="30" spans="1:3" ht="13.5" customHeight="1">
      <c r="A30" s="2" t="s">
        <v>28</v>
      </c>
      <c r="B30" s="11">
        <f>B27</f>
        <v>9045.6699999999983</v>
      </c>
      <c r="C30" s="32">
        <f>C27</f>
        <v>328.9</v>
      </c>
    </row>
    <row r="31" spans="1:3" ht="13.5" customHeight="1">
      <c r="A31" s="2"/>
      <c r="B31" s="13">
        <f>SUM(B24:B30)</f>
        <v>175301.538</v>
      </c>
      <c r="C31" s="13">
        <f>SUM(C24:C30)</f>
        <v>4248.473</v>
      </c>
    </row>
    <row r="32" spans="1:3" ht="13.5" customHeight="1">
      <c r="A32" s="4" t="s">
        <v>36</v>
      </c>
      <c r="B32" s="13">
        <f>SUM(B33:B79)</f>
        <v>392681.88</v>
      </c>
      <c r="C32" s="22"/>
    </row>
    <row r="33" spans="1:3">
      <c r="A33" s="2" t="s">
        <v>32</v>
      </c>
      <c r="B33" s="11">
        <v>62744</v>
      </c>
      <c r="C33" s="27" t="s">
        <v>34</v>
      </c>
    </row>
    <row r="34" spans="1:3">
      <c r="A34" s="2" t="s">
        <v>16</v>
      </c>
      <c r="B34" s="11">
        <v>9004</v>
      </c>
      <c r="C34" s="6">
        <v>38169</v>
      </c>
    </row>
    <row r="35" spans="1:3">
      <c r="A35" s="2" t="s">
        <v>14</v>
      </c>
      <c r="B35" s="11">
        <v>904</v>
      </c>
      <c r="C35" s="6">
        <v>38261</v>
      </c>
    </row>
    <row r="36" spans="1:3">
      <c r="A36" s="2" t="s">
        <v>17</v>
      </c>
      <c r="B36" s="11">
        <v>19944.36</v>
      </c>
      <c r="C36" s="6">
        <v>38534</v>
      </c>
    </row>
    <row r="37" spans="1:3">
      <c r="A37" s="2" t="s">
        <v>19</v>
      </c>
      <c r="B37" s="11">
        <v>1785.03</v>
      </c>
      <c r="C37" s="6">
        <v>38596</v>
      </c>
    </row>
    <row r="38" spans="1:3">
      <c r="A38" s="2" t="s">
        <v>54</v>
      </c>
      <c r="B38" s="11">
        <v>905</v>
      </c>
      <c r="C38" s="6">
        <v>38626</v>
      </c>
    </row>
    <row r="39" spans="1:3">
      <c r="A39" s="2" t="s">
        <v>18</v>
      </c>
      <c r="B39" s="11">
        <v>20394.62</v>
      </c>
      <c r="C39" s="6">
        <v>38899</v>
      </c>
    </row>
    <row r="40" spans="1:3">
      <c r="A40" s="2" t="s">
        <v>20</v>
      </c>
      <c r="B40" s="11">
        <v>2371.2800000000002</v>
      </c>
      <c r="C40" s="6">
        <v>38930</v>
      </c>
    </row>
    <row r="41" spans="1:3">
      <c r="A41" s="2" t="s">
        <v>55</v>
      </c>
      <c r="B41" s="11">
        <v>1187.3</v>
      </c>
      <c r="C41" s="6">
        <v>38991</v>
      </c>
    </row>
    <row r="42" spans="1:3">
      <c r="A42" s="2" t="s">
        <v>33</v>
      </c>
      <c r="B42" s="11">
        <v>388.04</v>
      </c>
      <c r="C42" s="6">
        <v>39052</v>
      </c>
    </row>
    <row r="43" spans="1:3">
      <c r="A43" s="25" t="s">
        <v>31</v>
      </c>
      <c r="B43" s="16">
        <v>6623.4</v>
      </c>
      <c r="C43" s="26">
        <v>39114</v>
      </c>
    </row>
    <row r="44" spans="1:3">
      <c r="A44" s="2" t="s">
        <v>13</v>
      </c>
      <c r="B44" s="11">
        <v>2653</v>
      </c>
      <c r="C44" s="6">
        <v>39142</v>
      </c>
    </row>
    <row r="45" spans="1:3">
      <c r="A45" s="2" t="s">
        <v>11</v>
      </c>
      <c r="B45" s="11">
        <f>3801.76+6981.09</f>
        <v>10782.85</v>
      </c>
      <c r="C45" s="6">
        <v>39264</v>
      </c>
    </row>
    <row r="46" spans="1:3">
      <c r="A46" s="2" t="s">
        <v>15</v>
      </c>
      <c r="B46" s="11">
        <v>17210</v>
      </c>
      <c r="C46" s="6">
        <v>39295</v>
      </c>
    </row>
    <row r="47" spans="1:3">
      <c r="A47" s="2" t="s">
        <v>56</v>
      </c>
      <c r="B47" s="11">
        <v>829</v>
      </c>
      <c r="C47" s="6">
        <v>39356</v>
      </c>
    </row>
    <row r="48" spans="1:3">
      <c r="A48" s="2" t="s">
        <v>57</v>
      </c>
      <c r="B48" s="11">
        <v>37516</v>
      </c>
      <c r="C48" s="6">
        <v>39448</v>
      </c>
    </row>
    <row r="49" spans="1:3">
      <c r="A49" s="2" t="s">
        <v>29</v>
      </c>
      <c r="B49" s="11">
        <v>652</v>
      </c>
      <c r="C49" s="6">
        <v>39448</v>
      </c>
    </row>
    <row r="50" spans="1:3">
      <c r="A50" s="2" t="s">
        <v>12</v>
      </c>
      <c r="B50" s="11">
        <v>1071</v>
      </c>
      <c r="C50" s="6">
        <v>39479</v>
      </c>
    </row>
    <row r="51" spans="1:3">
      <c r="A51" s="2" t="s">
        <v>10</v>
      </c>
      <c r="B51" s="11">
        <v>907</v>
      </c>
      <c r="C51" s="6">
        <v>39600</v>
      </c>
    </row>
    <row r="52" spans="1:3">
      <c r="A52" s="2" t="s">
        <v>30</v>
      </c>
      <c r="B52" s="11">
        <v>251</v>
      </c>
      <c r="C52" s="6">
        <v>39661</v>
      </c>
    </row>
    <row r="53" spans="1:3">
      <c r="A53" s="2" t="s">
        <v>58</v>
      </c>
      <c r="B53" s="11">
        <v>12529</v>
      </c>
      <c r="C53" s="6">
        <v>39661</v>
      </c>
    </row>
    <row r="54" spans="1:3">
      <c r="A54" s="2" t="s">
        <v>50</v>
      </c>
      <c r="B54" s="11">
        <v>1941</v>
      </c>
      <c r="C54" s="6">
        <v>39722</v>
      </c>
    </row>
    <row r="55" spans="1:3" ht="13.5" customHeight="1">
      <c r="A55" s="2" t="s">
        <v>24</v>
      </c>
      <c r="B55" s="11">
        <v>1504</v>
      </c>
      <c r="C55" s="6">
        <v>39845</v>
      </c>
    </row>
    <row r="56" spans="1:3">
      <c r="A56" s="2" t="s">
        <v>24</v>
      </c>
      <c r="B56" s="11">
        <v>1398</v>
      </c>
      <c r="C56" s="6">
        <v>39934</v>
      </c>
    </row>
    <row r="57" spans="1:3">
      <c r="A57" s="2" t="s">
        <v>70</v>
      </c>
      <c r="B57" s="11">
        <v>54912</v>
      </c>
      <c r="C57" s="6">
        <v>39934</v>
      </c>
    </row>
    <row r="58" spans="1:3">
      <c r="A58" s="2" t="s">
        <v>10</v>
      </c>
      <c r="B58" s="11">
        <v>474</v>
      </c>
      <c r="C58" s="6">
        <v>39965</v>
      </c>
    </row>
    <row r="59" spans="1:3">
      <c r="A59" s="2" t="s">
        <v>29</v>
      </c>
      <c r="B59" s="11">
        <f>1256+2167+2059</f>
        <v>5482</v>
      </c>
      <c r="C59" s="6">
        <v>39965</v>
      </c>
    </row>
    <row r="60" spans="1:3">
      <c r="A60" s="2" t="s">
        <v>25</v>
      </c>
      <c r="B60" s="11">
        <v>16449</v>
      </c>
      <c r="C60" s="6">
        <v>39965</v>
      </c>
    </row>
    <row r="61" spans="1:3">
      <c r="A61" s="2" t="s">
        <v>59</v>
      </c>
      <c r="B61" s="11">
        <v>372</v>
      </c>
      <c r="C61" s="6">
        <v>40026</v>
      </c>
    </row>
    <row r="62" spans="1:3">
      <c r="A62" s="2" t="s">
        <v>60</v>
      </c>
      <c r="B62" s="11">
        <v>3553</v>
      </c>
      <c r="C62" s="6">
        <v>40026</v>
      </c>
    </row>
    <row r="63" spans="1:3">
      <c r="A63" s="2" t="s">
        <v>51</v>
      </c>
      <c r="B63" s="11">
        <v>1044</v>
      </c>
      <c r="C63" s="6">
        <v>40087</v>
      </c>
    </row>
    <row r="64" spans="1:3">
      <c r="A64" s="2" t="s">
        <v>61</v>
      </c>
      <c r="B64" s="11">
        <v>6375</v>
      </c>
      <c r="C64" s="6">
        <v>40148</v>
      </c>
    </row>
    <row r="65" spans="1:3">
      <c r="A65" s="2" t="s">
        <v>40</v>
      </c>
      <c r="B65" s="11">
        <v>41600</v>
      </c>
      <c r="C65" s="6">
        <v>40179</v>
      </c>
    </row>
    <row r="66" spans="1:3">
      <c r="A66" s="2" t="s">
        <v>41</v>
      </c>
      <c r="B66" s="11">
        <v>17736</v>
      </c>
      <c r="C66" s="6">
        <v>40179</v>
      </c>
    </row>
    <row r="67" spans="1:3">
      <c r="A67" s="2" t="s">
        <v>42</v>
      </c>
      <c r="B67" s="11">
        <v>187</v>
      </c>
      <c r="C67" s="6">
        <v>40210</v>
      </c>
    </row>
    <row r="68" spans="1:3">
      <c r="A68" s="2" t="s">
        <v>43</v>
      </c>
      <c r="B68" s="11">
        <v>1412</v>
      </c>
      <c r="C68" s="6">
        <v>40210</v>
      </c>
    </row>
    <row r="69" spans="1:3">
      <c r="A69" s="2" t="s">
        <v>44</v>
      </c>
      <c r="B69" s="11">
        <v>1681</v>
      </c>
      <c r="C69" s="6">
        <v>40238</v>
      </c>
    </row>
    <row r="70" spans="1:3">
      <c r="A70" s="2" t="s">
        <v>45</v>
      </c>
      <c r="B70" s="11">
        <v>428</v>
      </c>
      <c r="C70" s="6">
        <v>40269</v>
      </c>
    </row>
    <row r="71" spans="1:3">
      <c r="A71" s="2" t="s">
        <v>46</v>
      </c>
      <c r="B71" s="11">
        <v>2438</v>
      </c>
      <c r="C71" s="6">
        <v>40269</v>
      </c>
    </row>
    <row r="72" spans="1:3">
      <c r="A72" s="2" t="s">
        <v>48</v>
      </c>
      <c r="B72" s="11">
        <v>4577</v>
      </c>
      <c r="C72" s="6">
        <v>40269</v>
      </c>
    </row>
    <row r="73" spans="1:3">
      <c r="A73" s="2" t="s">
        <v>47</v>
      </c>
      <c r="B73" s="11">
        <v>695</v>
      </c>
      <c r="C73" s="6">
        <v>40299</v>
      </c>
    </row>
    <row r="74" spans="1:3">
      <c r="A74" s="2" t="s">
        <v>49</v>
      </c>
      <c r="B74" s="11">
        <v>474</v>
      </c>
      <c r="C74" s="6">
        <v>40330</v>
      </c>
    </row>
    <row r="75" spans="1:3">
      <c r="A75" s="2" t="s">
        <v>52</v>
      </c>
      <c r="B75" s="11">
        <v>13661</v>
      </c>
      <c r="C75" s="6">
        <v>40330</v>
      </c>
    </row>
    <row r="76" spans="1:3">
      <c r="A76" s="2" t="s">
        <v>62</v>
      </c>
      <c r="B76" s="11">
        <v>198</v>
      </c>
      <c r="C76" s="6">
        <v>40422</v>
      </c>
    </row>
    <row r="77" spans="1:3">
      <c r="A77" s="2" t="s">
        <v>53</v>
      </c>
      <c r="B77" s="11">
        <v>954</v>
      </c>
      <c r="C77" s="6">
        <v>40452</v>
      </c>
    </row>
    <row r="78" spans="1:3">
      <c r="A78" s="2" t="s">
        <v>69</v>
      </c>
      <c r="B78" s="11">
        <v>2485</v>
      </c>
      <c r="C78" s="6">
        <v>40575</v>
      </c>
    </row>
    <row r="79" spans="1:3">
      <c r="A79" s="2"/>
      <c r="B79" s="11"/>
      <c r="C79" s="6"/>
    </row>
    <row r="80" spans="1:3" ht="15.75">
      <c r="A80" s="7" t="s">
        <v>68</v>
      </c>
      <c r="B80" s="17">
        <f>B21-B23</f>
        <v>-424846.07890000008</v>
      </c>
      <c r="C80" s="3"/>
    </row>
    <row r="81" spans="1:3" ht="15.75">
      <c r="A81" s="19"/>
      <c r="B81" s="20"/>
      <c r="C81" s="1"/>
    </row>
    <row r="82" spans="1:3" ht="14.25">
      <c r="A82" s="18" t="s">
        <v>5</v>
      </c>
      <c r="B82" s="18" t="s">
        <v>6</v>
      </c>
    </row>
    <row r="83" spans="1:3" ht="14.25">
      <c r="A83" s="18"/>
      <c r="B83" s="18"/>
    </row>
    <row r="84" spans="1:3" ht="14.25">
      <c r="A84" s="18" t="s">
        <v>37</v>
      </c>
      <c r="B84" s="18" t="s">
        <v>38</v>
      </c>
    </row>
    <row r="85" spans="1:3" ht="14.25">
      <c r="A85" s="18"/>
      <c r="B85" s="18"/>
    </row>
    <row r="86" spans="1:3" ht="14.25">
      <c r="A86" s="18"/>
      <c r="B86" s="18"/>
    </row>
    <row r="87" spans="1:3" s="18" customFormat="1" ht="14.25">
      <c r="A87" s="18" t="s">
        <v>39</v>
      </c>
    </row>
  </sheetData>
  <mergeCells count="2">
    <mergeCell ref="A1:C1"/>
    <mergeCell ref="A2:C2"/>
  </mergeCells>
  <pageMargins left="0.46" right="0.15748031496062992" top="0.31496062992125984" bottom="0.15748031496062992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16" sqref="H16"/>
    </sheetView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01.2004-02.2011</vt:lpstr>
      <vt:lpstr>Лист1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Gruzdeva</dc:creator>
  <cp:lastModifiedBy>Имя</cp:lastModifiedBy>
  <cp:lastPrinted>2010-11-11T07:59:01Z</cp:lastPrinted>
  <dcterms:created xsi:type="dcterms:W3CDTF">2006-04-13T05:57:44Z</dcterms:created>
  <dcterms:modified xsi:type="dcterms:W3CDTF">2011-04-12T10:52:16Z</dcterms:modified>
</cp:coreProperties>
</file>