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480" windowHeight="8430"/>
  </bookViews>
  <sheets>
    <sheet name="05.08-12.10" sheetId="7" r:id="rId1"/>
  </sheets>
  <calcPr calcId="125725"/>
</workbook>
</file>

<file path=xl/calcChain.xml><?xml version="1.0" encoding="utf-8"?>
<calcChain xmlns="http://schemas.openxmlformats.org/spreadsheetml/2006/main">
  <c r="B29" i="7"/>
  <c r="B33"/>
  <c r="B24" s="1"/>
  <c r="C32"/>
  <c r="C31"/>
  <c r="C30"/>
  <c r="C29"/>
  <c r="C33" s="1"/>
  <c r="C28"/>
  <c r="C27"/>
  <c r="C26"/>
  <c r="C25"/>
  <c r="C22"/>
  <c r="C15"/>
  <c r="C9"/>
  <c r="C8"/>
  <c r="C7"/>
  <c r="C6"/>
  <c r="C4"/>
  <c r="B31"/>
  <c r="B30"/>
  <c r="B28"/>
  <c r="B27"/>
  <c r="B26"/>
  <c r="B25"/>
  <c r="B9"/>
  <c r="B8"/>
  <c r="B7"/>
  <c r="B4"/>
  <c r="B34"/>
  <c r="B32"/>
  <c r="B18"/>
  <c r="B17"/>
  <c r="B16"/>
  <c r="B11"/>
  <c r="B15" l="1"/>
  <c r="B6"/>
  <c r="B20" l="1"/>
  <c r="B22" s="1"/>
  <c r="B111" l="1"/>
</calcChain>
</file>

<file path=xl/sharedStrings.xml><?xml version="1.0" encoding="utf-8"?>
<sst xmlns="http://schemas.openxmlformats.org/spreadsheetml/2006/main" count="107" uniqueCount="99">
  <si>
    <t>в т.ч.</t>
  </si>
  <si>
    <t>Содержание и ремонт жилья</t>
  </si>
  <si>
    <t>Холодное водоснабжение и стоки</t>
  </si>
  <si>
    <t>Оплачено населением</t>
  </si>
  <si>
    <t>Оплачено ООО "РАСКАТ-РОС" поставщикам :</t>
  </si>
  <si>
    <t>Расчетно-кассовое обслуживание</t>
  </si>
  <si>
    <t>Горячее водоснабжение</t>
  </si>
  <si>
    <t>Отопление</t>
  </si>
  <si>
    <t>Ремонт кровли над кв.44</t>
  </si>
  <si>
    <t>Выкашивание газонов</t>
  </si>
  <si>
    <t>Ремонт кровли кв.28</t>
  </si>
  <si>
    <t>Частичная замена стояка ГВС кв.28,33</t>
  </si>
  <si>
    <t>Капитальный ремонт розлива ХВС</t>
  </si>
  <si>
    <t>Капитальный ремонт розлива ГВС</t>
  </si>
  <si>
    <t>Инженерно-техническое обеспечение</t>
  </si>
  <si>
    <t>Ремонт труб ГВС кв.28</t>
  </si>
  <si>
    <t>Смена стекол 3 подъезд</t>
  </si>
  <si>
    <t>Ремонт сливной воронки на крыше 2 подъезд</t>
  </si>
  <si>
    <t>Частичный ремонт мягкой кровли 1 подъезд</t>
  </si>
  <si>
    <t xml:space="preserve">Ремонт сливной воронки и канализационной трубы на крыше </t>
  </si>
  <si>
    <t>Замена участка стояка ливневой канализации в подвале 4 подъезд</t>
  </si>
  <si>
    <t>Иогансен Е.А.</t>
  </si>
  <si>
    <t>Уполномоченный от собственников жилья</t>
  </si>
  <si>
    <t>Белугин В.В.</t>
  </si>
  <si>
    <t>Дезинсекция от тараканов</t>
  </si>
  <si>
    <t>Ремонт ограждений лестничных маршей</t>
  </si>
  <si>
    <t>Налоги</t>
  </si>
  <si>
    <t>Вывоз и утилизация ТБО</t>
  </si>
  <si>
    <t>Электроэнергия мест общего пользования</t>
  </si>
  <si>
    <t>Обслуживание ВДГО, ВДПО</t>
  </si>
  <si>
    <t>Содержание придомовой территории</t>
  </si>
  <si>
    <t xml:space="preserve">Уборка лестничных клеток                </t>
  </si>
  <si>
    <t>жилого дома по ул.Выборгская,55</t>
  </si>
  <si>
    <t>Управляющий жилищным фондом ООО "Раскат-РОС"</t>
  </si>
  <si>
    <t>Ремонт системы отопления,ввод ГВС</t>
  </si>
  <si>
    <t>Ремонт системы отопления (подвал)</t>
  </si>
  <si>
    <t>Прочистка системы канализации кв.36</t>
  </si>
  <si>
    <t>Ремонт стояка ГВС кв.13</t>
  </si>
  <si>
    <t>Прочистка и ремонт системы канализации</t>
  </si>
  <si>
    <t>Прочистка ливневой канализации 2 подъезд</t>
  </si>
  <si>
    <t>Прочистка и ремонт системы канализации (1,2 подъезд)</t>
  </si>
  <si>
    <t>Прочистка и ремонт системы канализации подвал</t>
  </si>
  <si>
    <t>Прочистка и ремонт системы канализации кв.34</t>
  </si>
  <si>
    <t>Установка светильника (тамбур 3,4 подъезд)</t>
  </si>
  <si>
    <t>Ремонт системы отопления (смена спускных кранов на стояках)</t>
  </si>
  <si>
    <t>Ремонт системы ХВС</t>
  </si>
  <si>
    <t>Запуск системы отопления 2008г</t>
  </si>
  <si>
    <t>Регламентное обслуживание ВДС (водопроводные, отопительные, канализационные и электрические сети), в т.ч. АДС, согласно "Правил и норм технической эксплуатации жилого фонда" утвержденных Приказом Гос.Комитета РФ по жилищной и строительной политике №170 от 27/09/2003г</t>
  </si>
  <si>
    <t>Бухгалтер</t>
  </si>
  <si>
    <t>Пацюк Л.А.</t>
  </si>
  <si>
    <t>Ремонт конструктивных элементов здания и инженерных конструкций</t>
  </si>
  <si>
    <t>Смена стояка ГВС кв.32,35,38,41,44</t>
  </si>
  <si>
    <t>Смена стояка ХВС кв.32,35,38,41,44</t>
  </si>
  <si>
    <t>Смена стояка ГВС кв.33,36,39,42,45</t>
  </si>
  <si>
    <t>Смена стояка ХВС кв.33,36,39,42,45</t>
  </si>
  <si>
    <t>Прочистка и ремонт системы канализации в подвале 14 м подъезд №2</t>
  </si>
  <si>
    <t>Прочистка и ремонт стояка канализации 18 м подъезд №3,4</t>
  </si>
  <si>
    <t>Ремонт водоотводящих желобов 7 м</t>
  </si>
  <si>
    <t>Частичный ремонт мягкой кровли кв.15,29</t>
  </si>
  <si>
    <t>Прочистка и ремонт ливневой канализации в подвале  18 м подъезд №2</t>
  </si>
  <si>
    <t>Ремонт примыкания воронки и канализационной трубы на крыше кв.29,60</t>
  </si>
  <si>
    <t>Прочистка и ремонт системы канализации и смена участка канализации в подвале подъезд №3</t>
  </si>
  <si>
    <t>Подготовка сист.отопления к отопительному периоду 2009-2010 гг</t>
  </si>
  <si>
    <t>Подготовка сист.отопления к отопительному периоду 2008-2009 гг</t>
  </si>
  <si>
    <t>Смена участка стояка ГВС кв.60</t>
  </si>
  <si>
    <t>Запуск системы отопления 2009г</t>
  </si>
  <si>
    <t>Смена стояка ГВС кв.17,20,23,26</t>
  </si>
  <si>
    <t>Смена стояка ХВС кв.17,20,23,26</t>
  </si>
  <si>
    <t>Смена стояка ГВС кв.1,4,7,10,13</t>
  </si>
  <si>
    <t>Смена стояка ХВС кв.1,4,7,10,13</t>
  </si>
  <si>
    <t>Установка крана для полива цветов, кв.29</t>
  </si>
  <si>
    <t>Выкашивание газонов 1325 кв.м</t>
  </si>
  <si>
    <t>Ремонт кровли, кв.29,30,58,59,60 ,парапеты</t>
  </si>
  <si>
    <t>Прочистка и ремонт стояка канализации 35 м кв.12,42</t>
  </si>
  <si>
    <t>Ремонт кровли кв.28,30</t>
  </si>
  <si>
    <t>Прочистка и ремонт системы канализации в подвале 33 м подъезд №3,4</t>
  </si>
  <si>
    <t>Частичный ремонт кровли 101 м кв.13</t>
  </si>
  <si>
    <t>Устройство свещения подъездов перед косметическим ремонтом</t>
  </si>
  <si>
    <t>Косметический ремонт 3,4 подъездов</t>
  </si>
  <si>
    <t>Косметический ремонт 1,2 подъездов</t>
  </si>
  <si>
    <t>Подготовка сист.отопления к отопительному периоду 2010-2011 гг</t>
  </si>
  <si>
    <t>Ремонт элеваторнрго узла</t>
  </si>
  <si>
    <t>Устройство временного освещения в подвале для проведения кап.ремонта</t>
  </si>
  <si>
    <t>Замена трубопроводов системы отопления (ввод) на полипропилен</t>
  </si>
  <si>
    <t>Замена трубопроводов системы ГВС (ввод) на полипропилен</t>
  </si>
  <si>
    <t>Запуск системы отопления 2010г</t>
  </si>
  <si>
    <t>Замена участка канализационной системы в подвале 2,2 м подъезд №4</t>
  </si>
  <si>
    <t>Смена плавкой вставки кв.17</t>
  </si>
  <si>
    <t>Замена светильника подъезд №3, 2 этаж</t>
  </si>
  <si>
    <t>Замена участка ливневой канализации подъезды №1,2,3,4</t>
  </si>
  <si>
    <t>Устройство песчаной подсыпки в подвале кв.55</t>
  </si>
  <si>
    <t>Восстановление изоляции системы отопления в подвале 406 м</t>
  </si>
  <si>
    <t>Прочистка и ремонт стояка канализации 25 м подъезд №3 кв.31,34,37,40,43</t>
  </si>
  <si>
    <t>Начислено за период с 01/05/08 по 31/12/10</t>
  </si>
  <si>
    <t>Долг жителей на 01/01/11</t>
  </si>
  <si>
    <t>БАЛАНС по дому на 01.01.2011</t>
  </si>
  <si>
    <t>Фактические расходы по статье содержание и ремонт жилья</t>
  </si>
  <si>
    <t>Остаток денежных средств на содержание и ремонт жилья</t>
  </si>
  <si>
    <t>ФИНАНСОВОЕ СОСТОЯНИЕ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</si>
</sst>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9"/>
      <name val="Arial Cyr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0"/>
      <color theme="1"/>
      <name val="Arial"/>
      <family val="2"/>
      <charset val="204"/>
    </font>
    <font>
      <b/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4" xfId="0" applyFont="1" applyBorder="1"/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/>
    <xf numFmtId="2" fontId="1" fillId="0" borderId="4" xfId="0" applyNumberFormat="1" applyFont="1" applyBorder="1"/>
    <xf numFmtId="0" fontId="6" fillId="0" borderId="0" xfId="0" applyFont="1"/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Border="1"/>
    <xf numFmtId="4" fontId="2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4" fontId="7" fillId="0" borderId="1" xfId="0" applyNumberFormat="1" applyFont="1" applyBorder="1"/>
    <xf numFmtId="0" fontId="8" fillId="0" borderId="1" xfId="0" applyFont="1" applyBorder="1" applyAlignment="1">
      <alignment horizontal="left" vertical="top" wrapText="1"/>
    </xf>
    <xf numFmtId="4" fontId="8" fillId="0" borderId="1" xfId="0" applyNumberFormat="1" applyFont="1" applyBorder="1"/>
    <xf numFmtId="0" fontId="9" fillId="0" borderId="1" xfId="0" applyFont="1" applyBorder="1" applyAlignment="1">
      <alignment horizontal="left" vertical="top" wrapText="1"/>
    </xf>
    <xf numFmtId="4" fontId="9" fillId="0" borderId="1" xfId="0" applyNumberFormat="1" applyFont="1" applyBorder="1"/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/>
    </xf>
    <xf numFmtId="4" fontId="6" fillId="0" borderId="1" xfId="0" applyNumberFormat="1" applyFont="1" applyBorder="1" applyAlignment="1">
      <alignment vertical="top"/>
    </xf>
    <xf numFmtId="0" fontId="10" fillId="0" borderId="0" xfId="0" applyFont="1"/>
    <xf numFmtId="2" fontId="10" fillId="0" borderId="0" xfId="0" applyNumberFormat="1" applyFont="1"/>
    <xf numFmtId="0" fontId="10" fillId="0" borderId="1" xfId="0" applyFont="1" applyBorder="1" applyAlignment="1">
      <alignment horizontal="left" vertical="top" wrapText="1"/>
    </xf>
    <xf numFmtId="4" fontId="10" fillId="0" borderId="1" xfId="0" applyNumberFormat="1" applyFont="1" applyBorder="1"/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/>
    <xf numFmtId="4" fontId="11" fillId="0" borderId="3" xfId="0" applyNumberFormat="1" applyFont="1" applyBorder="1"/>
    <xf numFmtId="0" fontId="9" fillId="0" borderId="2" xfId="0" applyFont="1" applyBorder="1" applyAlignment="1">
      <alignment horizontal="left" vertical="top" wrapText="1"/>
    </xf>
    <xf numFmtId="2" fontId="9" fillId="0" borderId="4" xfId="0" applyNumberFormat="1" applyFont="1" applyBorder="1"/>
    <xf numFmtId="17" fontId="9" fillId="0" borderId="4" xfId="0" applyNumberFormat="1" applyFont="1" applyBorder="1"/>
    <xf numFmtId="0" fontId="9" fillId="0" borderId="2" xfId="0" applyFont="1" applyFill="1" applyBorder="1" applyAlignment="1">
      <alignment horizontal="left" vertical="top" wrapText="1"/>
    </xf>
    <xf numFmtId="17" fontId="9" fillId="0" borderId="4" xfId="0" applyNumberFormat="1" applyFont="1" applyFill="1" applyBorder="1"/>
    <xf numFmtId="0" fontId="8" fillId="0" borderId="2" xfId="0" applyFont="1" applyBorder="1" applyAlignment="1">
      <alignment horizontal="left" vertical="top" wrapText="1"/>
    </xf>
    <xf numFmtId="17" fontId="8" fillId="0" borderId="4" xfId="0" applyNumberFormat="1" applyFont="1" applyBorder="1"/>
    <xf numFmtId="17" fontId="9" fillId="0" borderId="5" xfId="0" applyNumberFormat="1" applyFont="1" applyBorder="1"/>
    <xf numFmtId="17" fontId="9" fillId="0" borderId="5" xfId="0" applyNumberFormat="1" applyFont="1" applyFill="1" applyBorder="1"/>
    <xf numFmtId="0" fontId="10" fillId="0" borderId="5" xfId="0" applyFont="1" applyBorder="1"/>
    <xf numFmtId="17" fontId="8" fillId="0" borderId="5" xfId="0" applyNumberFormat="1" applyFont="1" applyBorder="1"/>
    <xf numFmtId="0" fontId="5" fillId="0" borderId="2" xfId="0" applyFont="1" applyBorder="1" applyAlignment="1">
      <alignment horizontal="left" vertical="top" wrapText="1"/>
    </xf>
    <xf numFmtId="4" fontId="5" fillId="0" borderId="4" xfId="0" applyNumberFormat="1" applyFont="1" applyBorder="1"/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/>
    <xf numFmtId="0" fontId="3" fillId="0" borderId="0" xfId="0" applyFont="1"/>
    <xf numFmtId="4" fontId="9" fillId="0" borderId="4" xfId="0" applyNumberFormat="1" applyFont="1" applyBorder="1"/>
    <xf numFmtId="4" fontId="9" fillId="0" borderId="4" xfId="0" applyNumberFormat="1" applyFont="1" applyBorder="1" applyAlignment="1">
      <alignment vertical="top"/>
    </xf>
    <xf numFmtId="4" fontId="9" fillId="0" borderId="4" xfId="0" applyNumberFormat="1" applyFont="1" applyFill="1" applyBorder="1"/>
    <xf numFmtId="4" fontId="8" fillId="0" borderId="4" xfId="0" applyNumberFormat="1" applyFont="1" applyBorder="1"/>
    <xf numFmtId="4" fontId="2" fillId="0" borderId="4" xfId="0" applyNumberFormat="1" applyFont="1" applyBorder="1"/>
    <xf numFmtId="0" fontId="12" fillId="0" borderId="1" xfId="0" applyFont="1" applyBorder="1" applyAlignment="1">
      <alignment horizontal="left" vertical="top" wrapText="1"/>
    </xf>
    <xf numFmtId="4" fontId="0" fillId="0" borderId="3" xfId="0" applyNumberFormat="1" applyBorder="1"/>
    <xf numFmtId="4" fontId="11" fillId="0" borderId="1" xfId="0" applyNumberFormat="1" applyFont="1" applyBorder="1" applyAlignment="1"/>
    <xf numFmtId="4" fontId="11" fillId="0" borderId="3" xfId="0" applyNumberFormat="1" applyFont="1" applyBorder="1" applyAlignment="1"/>
    <xf numFmtId="4" fontId="13" fillId="0" borderId="1" xfId="0" applyNumberFormat="1" applyFont="1" applyBorder="1"/>
    <xf numFmtId="4" fontId="1" fillId="0" borderId="1" xfId="0" applyNumberFormat="1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E118"/>
  <sheetViews>
    <sheetView tabSelected="1" topLeftCell="A97" workbookViewId="0">
      <selection activeCell="A112" sqref="A112"/>
    </sheetView>
  </sheetViews>
  <sheetFormatPr defaultRowHeight="14.25"/>
  <cols>
    <col min="1" max="1" width="68.85546875" style="18" customWidth="1"/>
    <col min="2" max="2" width="13.140625" style="18" customWidth="1"/>
    <col min="3" max="3" width="9.5703125" style="18" customWidth="1"/>
    <col min="4" max="4" width="0.28515625" style="18" customWidth="1"/>
    <col min="5" max="16384" width="9.140625" style="18"/>
  </cols>
  <sheetData>
    <row r="1" spans="1:5" ht="18">
      <c r="A1" s="52" t="s">
        <v>98</v>
      </c>
      <c r="B1" s="52"/>
      <c r="C1" s="52"/>
    </row>
    <row r="2" spans="1:5" ht="15.75">
      <c r="A2" s="53" t="s">
        <v>32</v>
      </c>
      <c r="B2" s="53"/>
      <c r="C2" s="53"/>
    </row>
    <row r="3" spans="1:5" ht="15">
      <c r="A3" s="5"/>
    </row>
    <row r="4" spans="1:5" ht="15">
      <c r="A4" s="6" t="s">
        <v>93</v>
      </c>
      <c r="B4" s="7">
        <f>777063.2-8480-1928+1455995.1-16636.67-3133+1176058.9-14140-2917.84+388209.15-5460-2100</f>
        <v>3742530.84</v>
      </c>
      <c r="C4" s="8">
        <f>B4/(20+8+3)</f>
        <v>120726.80129032258</v>
      </c>
      <c r="E4" s="19"/>
    </row>
    <row r="5" spans="1:5">
      <c r="A5" s="22" t="s">
        <v>0</v>
      </c>
      <c r="B5" s="21"/>
      <c r="C5" s="8"/>
      <c r="D5" s="19"/>
    </row>
    <row r="6" spans="1:5">
      <c r="A6" s="22" t="s">
        <v>1</v>
      </c>
      <c r="B6" s="23">
        <f>B4-SUM(B7:B9)</f>
        <v>1109795.8099999996</v>
      </c>
      <c r="C6" s="8">
        <f t="shared" ref="C6:C9" si="0">B6/(20+8+3)</f>
        <v>35799.864838709662</v>
      </c>
    </row>
    <row r="7" spans="1:5">
      <c r="A7" s="22" t="s">
        <v>7</v>
      </c>
      <c r="B7" s="23">
        <f>304573.13+534550.46+452921.88+151001.61</f>
        <v>1443047.08</v>
      </c>
      <c r="C7" s="8">
        <f t="shared" si="0"/>
        <v>46549.905806451614</v>
      </c>
    </row>
    <row r="8" spans="1:5">
      <c r="A8" s="22" t="s">
        <v>6</v>
      </c>
      <c r="B8" s="23">
        <f>125070.36+285022.35+205766.36+64068.78</f>
        <v>679927.85</v>
      </c>
      <c r="C8" s="8">
        <f t="shared" si="0"/>
        <v>21933.156451612904</v>
      </c>
    </row>
    <row r="9" spans="1:5">
      <c r="A9" s="22" t="s">
        <v>2</v>
      </c>
      <c r="B9" s="23">
        <f>106410.48+208219.76+147664.13+47465.73</f>
        <v>509760.1</v>
      </c>
      <c r="C9" s="8">
        <f t="shared" si="0"/>
        <v>16443.874193548385</v>
      </c>
    </row>
    <row r="10" spans="1:5">
      <c r="A10" s="20"/>
      <c r="B10" s="21"/>
      <c r="C10" s="8"/>
    </row>
    <row r="11" spans="1:5" ht="15">
      <c r="A11" s="6" t="s">
        <v>3</v>
      </c>
      <c r="B11" s="7">
        <f>B4-B13</f>
        <v>3548858.59</v>
      </c>
      <c r="C11" s="8"/>
    </row>
    <row r="12" spans="1:5">
      <c r="A12" s="20"/>
      <c r="B12" s="21"/>
      <c r="C12" s="8"/>
    </row>
    <row r="13" spans="1:5" ht="15">
      <c r="A13" s="9" t="s">
        <v>94</v>
      </c>
      <c r="B13" s="10">
        <v>193672.25</v>
      </c>
      <c r="C13" s="8"/>
    </row>
    <row r="14" spans="1:5">
      <c r="A14" s="11"/>
      <c r="B14" s="12"/>
      <c r="C14" s="8"/>
    </row>
    <row r="15" spans="1:5" ht="15">
      <c r="A15" s="6" t="s">
        <v>4</v>
      </c>
      <c r="B15" s="7">
        <f>SUM(B16:B18)</f>
        <v>2632735.0300000003</v>
      </c>
      <c r="C15" s="8">
        <f>B15/(20+8+3)</f>
        <v>84926.936451612914</v>
      </c>
    </row>
    <row r="16" spans="1:5">
      <c r="A16" s="22" t="s">
        <v>7</v>
      </c>
      <c r="B16" s="23">
        <f>B7</f>
        <v>1443047.08</v>
      </c>
      <c r="C16" s="8"/>
    </row>
    <row r="17" spans="1:3">
      <c r="A17" s="22" t="s">
        <v>6</v>
      </c>
      <c r="B17" s="23">
        <f>B8</f>
        <v>679927.85</v>
      </c>
      <c r="C17" s="8"/>
    </row>
    <row r="18" spans="1:3">
      <c r="A18" s="22" t="s">
        <v>2</v>
      </c>
      <c r="B18" s="23">
        <f>B9</f>
        <v>509760.1</v>
      </c>
      <c r="C18" s="8"/>
    </row>
    <row r="19" spans="1:3">
      <c r="A19" s="13"/>
      <c r="B19" s="14"/>
      <c r="C19" s="8"/>
    </row>
    <row r="20" spans="1:3">
      <c r="A20" s="22" t="s">
        <v>26</v>
      </c>
      <c r="B20" s="14">
        <f>B6*1%</f>
        <v>11097.958099999996</v>
      </c>
      <c r="C20" s="8"/>
    </row>
    <row r="21" spans="1:3">
      <c r="A21" s="11"/>
      <c r="B21" s="12"/>
      <c r="C21" s="8"/>
    </row>
    <row r="22" spans="1:3" ht="16.5" customHeight="1">
      <c r="A22" s="15" t="s">
        <v>97</v>
      </c>
      <c r="B22" s="16">
        <f>B11-B15-B20</f>
        <v>905025.60189999954</v>
      </c>
      <c r="C22" s="8">
        <f>B22/(20+8+3)</f>
        <v>29194.374254838694</v>
      </c>
    </row>
    <row r="23" spans="1:3">
      <c r="A23" s="11"/>
      <c r="B23" s="12"/>
      <c r="C23" s="8"/>
    </row>
    <row r="24" spans="1:3" ht="15">
      <c r="A24" s="6" t="s">
        <v>96</v>
      </c>
      <c r="B24" s="17">
        <f>SUM(B25:B34)-B33</f>
        <v>1607109.2319999998</v>
      </c>
      <c r="C24" s="8"/>
    </row>
    <row r="25" spans="1:3">
      <c r="A25" s="22" t="s">
        <v>27</v>
      </c>
      <c r="B25" s="48">
        <f>16840.53+31047.93+27631.39+9212.16</f>
        <v>84732.010000000009</v>
      </c>
      <c r="C25" s="8">
        <f t="shared" ref="C25:C32" si="1">B25/(20+8+3)</f>
        <v>2733.2906451612907</v>
      </c>
    </row>
    <row r="26" spans="1:3">
      <c r="A26" s="22" t="s">
        <v>28</v>
      </c>
      <c r="B26" s="49">
        <f>8901.64+14922.14+13544.32+4515.6</f>
        <v>41883.699999999997</v>
      </c>
      <c r="C26" s="8">
        <f t="shared" si="1"/>
        <v>1351.0870967741935</v>
      </c>
    </row>
    <row r="27" spans="1:3">
      <c r="A27" s="22" t="s">
        <v>29</v>
      </c>
      <c r="B27" s="49">
        <f>10104.22+15884.77+13002.8+4335.06</f>
        <v>43326.849999999991</v>
      </c>
      <c r="C27" s="8">
        <f t="shared" si="1"/>
        <v>1397.6403225806448</v>
      </c>
    </row>
    <row r="28" spans="1:3">
      <c r="A28" s="22" t="s">
        <v>5</v>
      </c>
      <c r="B28" s="49">
        <f>12269.88+20819.16+21159.93+7857.18</f>
        <v>62106.15</v>
      </c>
      <c r="C28" s="8">
        <f t="shared" si="1"/>
        <v>2003.4241935483872</v>
      </c>
    </row>
    <row r="29" spans="1:3">
      <c r="A29" s="22" t="s">
        <v>30</v>
      </c>
      <c r="B29" s="48">
        <f>(63084.83+3320.25+39163.97+12573.21)*1.3-10000</f>
        <v>143584.93800000002</v>
      </c>
      <c r="C29" s="8">
        <f t="shared" si="1"/>
        <v>4631.7721935483878</v>
      </c>
    </row>
    <row r="30" spans="1:3">
      <c r="A30" s="22" t="s">
        <v>31</v>
      </c>
      <c r="B30" s="24">
        <f>(37681.88+1983.26+23865.26+8120.16)*1.3</f>
        <v>93145.728000000003</v>
      </c>
      <c r="C30" s="8">
        <f t="shared" si="1"/>
        <v>3004.7009032258065</v>
      </c>
    </row>
    <row r="31" spans="1:3" ht="51" customHeight="1">
      <c r="A31" s="46" t="s">
        <v>47</v>
      </c>
      <c r="B31" s="47">
        <f>3008.2*2.63*(20+8+3)</f>
        <v>245258.54599999997</v>
      </c>
      <c r="C31" s="8">
        <f t="shared" si="1"/>
        <v>7911.5659999999989</v>
      </c>
    </row>
    <row r="32" spans="1:3">
      <c r="A32" s="22" t="s">
        <v>14</v>
      </c>
      <c r="B32" s="23">
        <f>B28</f>
        <v>62106.15</v>
      </c>
      <c r="C32" s="8">
        <f t="shared" si="1"/>
        <v>2003.4241935483872</v>
      </c>
    </row>
    <row r="33" spans="1:4">
      <c r="A33" s="22"/>
      <c r="B33" s="50">
        <f>SUM(B25:B32)</f>
        <v>776144.07200000004</v>
      </c>
      <c r="C33" s="51">
        <f>SUM(C25:C32)</f>
        <v>25036.905548387098</v>
      </c>
    </row>
    <row r="34" spans="1:4" customFormat="1" ht="14.25" customHeight="1">
      <c r="A34" s="11" t="s">
        <v>50</v>
      </c>
      <c r="B34" s="12">
        <f>SUM(B35:B107)</f>
        <v>830965.16</v>
      </c>
      <c r="C34" s="8"/>
    </row>
    <row r="35" spans="1:4">
      <c r="A35" s="25" t="s">
        <v>40</v>
      </c>
      <c r="B35" s="41">
        <v>1795</v>
      </c>
      <c r="C35" s="27">
        <v>39569</v>
      </c>
      <c r="D35" s="32"/>
    </row>
    <row r="36" spans="1:4">
      <c r="A36" s="25" t="s">
        <v>8</v>
      </c>
      <c r="B36" s="41">
        <v>4710</v>
      </c>
      <c r="C36" s="27">
        <v>39569</v>
      </c>
      <c r="D36" s="32"/>
    </row>
    <row r="37" spans="1:4">
      <c r="A37" s="25" t="s">
        <v>41</v>
      </c>
      <c r="B37" s="42">
        <v>1552</v>
      </c>
      <c r="C37" s="27">
        <v>39600</v>
      </c>
      <c r="D37" s="32"/>
    </row>
    <row r="38" spans="1:4">
      <c r="A38" s="25" t="s">
        <v>9</v>
      </c>
      <c r="B38" s="41">
        <v>2837</v>
      </c>
      <c r="C38" s="27">
        <v>39600</v>
      </c>
      <c r="D38" s="32"/>
    </row>
    <row r="39" spans="1:4">
      <c r="A39" s="25" t="s">
        <v>24</v>
      </c>
      <c r="B39" s="41">
        <v>4089.64</v>
      </c>
      <c r="C39" s="27">
        <v>39630</v>
      </c>
      <c r="D39" s="32"/>
    </row>
    <row r="40" spans="1:4">
      <c r="A40" s="25" t="s">
        <v>63</v>
      </c>
      <c r="B40" s="41">
        <v>22335</v>
      </c>
      <c r="C40" s="27">
        <v>39661</v>
      </c>
      <c r="D40" s="32"/>
    </row>
    <row r="41" spans="1:4">
      <c r="A41" s="25" t="s">
        <v>42</v>
      </c>
      <c r="B41" s="41">
        <v>2039</v>
      </c>
      <c r="C41" s="27">
        <v>39661</v>
      </c>
      <c r="D41" s="32"/>
    </row>
    <row r="42" spans="1:4">
      <c r="A42" s="25" t="s">
        <v>10</v>
      </c>
      <c r="B42" s="41">
        <v>5044</v>
      </c>
      <c r="C42" s="27">
        <v>39661</v>
      </c>
      <c r="D42" s="32"/>
    </row>
    <row r="43" spans="1:4">
      <c r="A43" s="25" t="s">
        <v>43</v>
      </c>
      <c r="B43" s="41">
        <v>6243</v>
      </c>
      <c r="C43" s="27">
        <v>39692</v>
      </c>
      <c r="D43" s="32"/>
    </row>
    <row r="44" spans="1:4">
      <c r="A44" s="25" t="s">
        <v>82</v>
      </c>
      <c r="B44" s="41">
        <v>4416</v>
      </c>
      <c r="C44" s="27">
        <v>39692</v>
      </c>
      <c r="D44" s="32"/>
    </row>
    <row r="45" spans="1:4">
      <c r="A45" s="25" t="s">
        <v>44</v>
      </c>
      <c r="B45" s="41">
        <v>1170</v>
      </c>
      <c r="C45" s="27">
        <v>39692</v>
      </c>
      <c r="D45" s="32"/>
    </row>
    <row r="46" spans="1:4">
      <c r="A46" s="25" t="s">
        <v>45</v>
      </c>
      <c r="B46" s="41">
        <v>2097</v>
      </c>
      <c r="C46" s="27">
        <v>39692</v>
      </c>
      <c r="D46" s="32"/>
    </row>
    <row r="47" spans="1:4">
      <c r="A47" s="25" t="s">
        <v>11</v>
      </c>
      <c r="B47" s="41">
        <v>5554</v>
      </c>
      <c r="C47" s="27">
        <v>39722</v>
      </c>
      <c r="D47" s="32"/>
    </row>
    <row r="48" spans="1:4">
      <c r="A48" s="25" t="s">
        <v>46</v>
      </c>
      <c r="B48" s="41">
        <v>2221</v>
      </c>
      <c r="C48" s="27">
        <v>39722</v>
      </c>
      <c r="D48" s="32"/>
    </row>
    <row r="49" spans="1:4">
      <c r="A49" s="25" t="s">
        <v>15</v>
      </c>
      <c r="B49" s="41">
        <v>5290</v>
      </c>
      <c r="C49" s="27">
        <v>39814</v>
      </c>
      <c r="D49" s="32"/>
    </row>
    <row r="50" spans="1:4">
      <c r="A50" s="25" t="s">
        <v>34</v>
      </c>
      <c r="B50" s="41">
        <v>1875</v>
      </c>
      <c r="C50" s="27">
        <v>39814</v>
      </c>
      <c r="D50" s="32"/>
    </row>
    <row r="51" spans="1:4">
      <c r="A51" s="25" t="s">
        <v>16</v>
      </c>
      <c r="B51" s="41">
        <v>144</v>
      </c>
      <c r="C51" s="27">
        <v>39814</v>
      </c>
      <c r="D51" s="32"/>
    </row>
    <row r="52" spans="1:4">
      <c r="A52" s="25" t="s">
        <v>35</v>
      </c>
      <c r="B52" s="41">
        <v>2941</v>
      </c>
      <c r="C52" s="27">
        <v>39873</v>
      </c>
      <c r="D52" s="32"/>
    </row>
    <row r="53" spans="1:4">
      <c r="A53" s="25" t="s">
        <v>36</v>
      </c>
      <c r="B53" s="41">
        <v>1344</v>
      </c>
      <c r="C53" s="27">
        <v>39873</v>
      </c>
      <c r="D53" s="32"/>
    </row>
    <row r="54" spans="1:4">
      <c r="A54" s="25" t="s">
        <v>25</v>
      </c>
      <c r="B54" s="41">
        <v>1159</v>
      </c>
      <c r="C54" s="27">
        <v>39873</v>
      </c>
      <c r="D54" s="32"/>
    </row>
    <row r="55" spans="1:4">
      <c r="A55" s="25" t="s">
        <v>83</v>
      </c>
      <c r="B55" s="41">
        <v>18138</v>
      </c>
      <c r="C55" s="27">
        <v>39873</v>
      </c>
      <c r="D55" s="32"/>
    </row>
    <row r="56" spans="1:4">
      <c r="A56" s="25" t="s">
        <v>84</v>
      </c>
      <c r="B56" s="41">
        <v>46738</v>
      </c>
      <c r="C56" s="27">
        <v>39873</v>
      </c>
      <c r="D56" s="32"/>
    </row>
    <row r="57" spans="1:4">
      <c r="A57" s="25" t="s">
        <v>77</v>
      </c>
      <c r="B57" s="41">
        <v>10749</v>
      </c>
      <c r="C57" s="27">
        <v>39873</v>
      </c>
      <c r="D57" s="32"/>
    </row>
    <row r="58" spans="1:4">
      <c r="A58" s="25" t="s">
        <v>37</v>
      </c>
      <c r="B58" s="41">
        <v>1319</v>
      </c>
      <c r="C58" s="27">
        <v>39873</v>
      </c>
      <c r="D58" s="32"/>
    </row>
    <row r="59" spans="1:4">
      <c r="A59" s="25" t="s">
        <v>78</v>
      </c>
      <c r="B59" s="41">
        <v>56543</v>
      </c>
      <c r="C59" s="27">
        <v>39873</v>
      </c>
      <c r="D59" s="32"/>
    </row>
    <row r="60" spans="1:4">
      <c r="A60" s="25" t="s">
        <v>79</v>
      </c>
      <c r="B60" s="41">
        <v>56543</v>
      </c>
      <c r="C60" s="27">
        <v>39904</v>
      </c>
      <c r="D60" s="32"/>
    </row>
    <row r="61" spans="1:4">
      <c r="A61" s="25" t="s">
        <v>38</v>
      </c>
      <c r="B61" s="41">
        <v>250</v>
      </c>
      <c r="C61" s="27">
        <v>39904</v>
      </c>
      <c r="D61" s="32"/>
    </row>
    <row r="62" spans="1:4">
      <c r="A62" s="28" t="s">
        <v>17</v>
      </c>
      <c r="B62" s="43">
        <v>965</v>
      </c>
      <c r="C62" s="29">
        <v>39934</v>
      </c>
      <c r="D62" s="33"/>
    </row>
    <row r="63" spans="1:4">
      <c r="A63" s="28" t="s">
        <v>24</v>
      </c>
      <c r="B63" s="43">
        <v>2518.21</v>
      </c>
      <c r="C63" s="29">
        <v>39934</v>
      </c>
      <c r="D63" s="33"/>
    </row>
    <row r="64" spans="1:4">
      <c r="A64" s="28" t="s">
        <v>58</v>
      </c>
      <c r="B64" s="43">
        <v>5969</v>
      </c>
      <c r="C64" s="29">
        <v>39934</v>
      </c>
      <c r="D64" s="33"/>
    </row>
    <row r="65" spans="1:4">
      <c r="A65" s="28" t="s">
        <v>18</v>
      </c>
      <c r="B65" s="43">
        <v>5793</v>
      </c>
      <c r="C65" s="29">
        <v>39965</v>
      </c>
      <c r="D65" s="33"/>
    </row>
    <row r="66" spans="1:4">
      <c r="A66" s="28" t="s">
        <v>19</v>
      </c>
      <c r="B66" s="43">
        <v>2418</v>
      </c>
      <c r="C66" s="29">
        <v>39965</v>
      </c>
      <c r="D66" s="33"/>
    </row>
    <row r="67" spans="1:4">
      <c r="A67" s="28" t="s">
        <v>20</v>
      </c>
      <c r="B67" s="43">
        <v>982</v>
      </c>
      <c r="C67" s="29">
        <v>39965</v>
      </c>
      <c r="D67" s="33"/>
    </row>
    <row r="68" spans="1:4">
      <c r="A68" s="28" t="s">
        <v>39</v>
      </c>
      <c r="B68" s="43">
        <v>695</v>
      </c>
      <c r="C68" s="29">
        <v>39965</v>
      </c>
      <c r="D68" s="33"/>
    </row>
    <row r="69" spans="1:4">
      <c r="A69" s="28" t="s">
        <v>9</v>
      </c>
      <c r="B69" s="43">
        <v>5650</v>
      </c>
      <c r="C69" s="29">
        <v>39965</v>
      </c>
      <c r="D69" s="33"/>
    </row>
    <row r="70" spans="1:4">
      <c r="A70" s="28" t="s">
        <v>59</v>
      </c>
      <c r="B70" s="43">
        <v>1485</v>
      </c>
      <c r="C70" s="29">
        <v>39965</v>
      </c>
      <c r="D70" s="33"/>
    </row>
    <row r="71" spans="1:4">
      <c r="A71" s="28" t="s">
        <v>60</v>
      </c>
      <c r="B71" s="43">
        <v>2418</v>
      </c>
      <c r="C71" s="29">
        <v>39965</v>
      </c>
      <c r="D71" s="33"/>
    </row>
    <row r="72" spans="1:4">
      <c r="A72" s="28" t="s">
        <v>51</v>
      </c>
      <c r="B72" s="43">
        <v>17534</v>
      </c>
      <c r="C72" s="29">
        <v>39995</v>
      </c>
      <c r="D72" s="33"/>
    </row>
    <row r="73" spans="1:4">
      <c r="A73" s="28" t="s">
        <v>52</v>
      </c>
      <c r="B73" s="43">
        <v>8707</v>
      </c>
      <c r="C73" s="29">
        <v>39995</v>
      </c>
      <c r="D73" s="33"/>
    </row>
    <row r="74" spans="1:4" ht="25.5">
      <c r="A74" s="25" t="s">
        <v>61</v>
      </c>
      <c r="B74" s="43">
        <v>1901</v>
      </c>
      <c r="C74" s="29">
        <v>39995</v>
      </c>
      <c r="D74" s="33"/>
    </row>
    <row r="75" spans="1:4">
      <c r="A75" s="25" t="s">
        <v>62</v>
      </c>
      <c r="B75" s="41">
        <v>29553</v>
      </c>
      <c r="C75" s="27">
        <v>40026</v>
      </c>
      <c r="D75" s="32"/>
    </row>
    <row r="76" spans="1:4">
      <c r="A76" s="28" t="s">
        <v>24</v>
      </c>
      <c r="B76" s="43">
        <v>5145.8</v>
      </c>
      <c r="C76" s="29">
        <v>40026</v>
      </c>
      <c r="D76" s="33"/>
    </row>
    <row r="77" spans="1:4">
      <c r="A77" s="28" t="s">
        <v>64</v>
      </c>
      <c r="B77" s="43">
        <v>3311</v>
      </c>
      <c r="C77" s="29">
        <v>40057</v>
      </c>
      <c r="D77" s="33"/>
    </row>
    <row r="78" spans="1:4">
      <c r="A78" s="25" t="s">
        <v>65</v>
      </c>
      <c r="B78" s="41">
        <v>2771</v>
      </c>
      <c r="C78" s="27">
        <v>40087</v>
      </c>
      <c r="D78" s="32"/>
    </row>
    <row r="79" spans="1:4">
      <c r="A79" s="25" t="s">
        <v>38</v>
      </c>
      <c r="B79" s="43">
        <v>6595</v>
      </c>
      <c r="C79" s="29">
        <v>40179</v>
      </c>
      <c r="D79" s="33"/>
    </row>
    <row r="80" spans="1:4">
      <c r="A80" s="28" t="s">
        <v>53</v>
      </c>
      <c r="B80" s="43">
        <v>17547</v>
      </c>
      <c r="C80" s="29">
        <v>40238</v>
      </c>
      <c r="D80" s="33"/>
    </row>
    <row r="81" spans="1:4">
      <c r="A81" s="28" t="s">
        <v>54</v>
      </c>
      <c r="B81" s="43">
        <v>7430</v>
      </c>
      <c r="C81" s="29">
        <v>40238</v>
      </c>
      <c r="D81" s="33"/>
    </row>
    <row r="82" spans="1:4">
      <c r="A82" s="25" t="s">
        <v>55</v>
      </c>
      <c r="B82" s="43">
        <v>1976</v>
      </c>
      <c r="C82" s="29">
        <v>40238</v>
      </c>
      <c r="D82" s="33"/>
    </row>
    <row r="83" spans="1:4">
      <c r="A83" s="25" t="s">
        <v>56</v>
      </c>
      <c r="B83" s="43">
        <v>1535</v>
      </c>
      <c r="C83" s="29">
        <v>40269</v>
      </c>
      <c r="D83" s="33"/>
    </row>
    <row r="84" spans="1:4">
      <c r="A84" s="25" t="s">
        <v>57</v>
      </c>
      <c r="B84" s="43">
        <v>5508</v>
      </c>
      <c r="C84" s="29">
        <v>40269</v>
      </c>
      <c r="D84" s="33"/>
    </row>
    <row r="85" spans="1:4">
      <c r="A85" s="28" t="s">
        <v>66</v>
      </c>
      <c r="B85" s="43">
        <v>13012</v>
      </c>
      <c r="C85" s="29">
        <v>40269</v>
      </c>
      <c r="D85" s="33"/>
    </row>
    <row r="86" spans="1:4">
      <c r="A86" s="28" t="s">
        <v>67</v>
      </c>
      <c r="B86" s="43">
        <v>8466</v>
      </c>
      <c r="C86" s="29">
        <v>40269</v>
      </c>
      <c r="D86" s="33"/>
    </row>
    <row r="87" spans="1:4">
      <c r="A87" s="28" t="s">
        <v>68</v>
      </c>
      <c r="B87" s="43">
        <v>12859</v>
      </c>
      <c r="C87" s="29">
        <v>40299</v>
      </c>
      <c r="D87" s="33"/>
    </row>
    <row r="88" spans="1:4">
      <c r="A88" s="28" t="s">
        <v>69</v>
      </c>
      <c r="B88" s="43">
        <v>12106</v>
      </c>
      <c r="C88" s="29">
        <v>40299</v>
      </c>
      <c r="D88" s="33"/>
    </row>
    <row r="89" spans="1:4">
      <c r="A89" s="28" t="s">
        <v>70</v>
      </c>
      <c r="B89" s="43">
        <v>2533</v>
      </c>
      <c r="C89" s="29">
        <v>40299</v>
      </c>
      <c r="D89" s="33"/>
    </row>
    <row r="90" spans="1:4">
      <c r="A90" s="28" t="s">
        <v>71</v>
      </c>
      <c r="B90" s="43">
        <v>2495</v>
      </c>
      <c r="C90" s="29">
        <v>40330</v>
      </c>
      <c r="D90" s="33"/>
    </row>
    <row r="91" spans="1:4">
      <c r="A91" s="28" t="s">
        <v>72</v>
      </c>
      <c r="B91" s="43">
        <v>132166</v>
      </c>
      <c r="C91" s="29">
        <v>40360</v>
      </c>
      <c r="D91" s="33"/>
    </row>
    <row r="92" spans="1:4">
      <c r="A92" s="25" t="s">
        <v>73</v>
      </c>
      <c r="B92" s="43">
        <v>2084</v>
      </c>
      <c r="C92" s="29">
        <v>40360</v>
      </c>
      <c r="D92" s="33"/>
    </row>
    <row r="93" spans="1:4">
      <c r="A93" s="25" t="s">
        <v>74</v>
      </c>
      <c r="B93" s="43">
        <v>59512</v>
      </c>
      <c r="C93" s="29">
        <v>40391</v>
      </c>
      <c r="D93" s="33"/>
    </row>
    <row r="94" spans="1:4">
      <c r="A94" s="25" t="s">
        <v>75</v>
      </c>
      <c r="B94" s="43">
        <v>2467</v>
      </c>
      <c r="C94" s="29">
        <v>40391</v>
      </c>
      <c r="D94" s="33"/>
    </row>
    <row r="95" spans="1:4">
      <c r="A95" s="25" t="s">
        <v>80</v>
      </c>
      <c r="B95" s="41">
        <v>21808</v>
      </c>
      <c r="C95" s="27">
        <v>40391</v>
      </c>
      <c r="D95" s="32"/>
    </row>
    <row r="96" spans="1:4">
      <c r="A96" s="25" t="s">
        <v>81</v>
      </c>
      <c r="B96" s="41">
        <v>7744</v>
      </c>
      <c r="C96" s="27">
        <v>40391</v>
      </c>
      <c r="D96" s="32"/>
    </row>
    <row r="97" spans="1:4">
      <c r="A97" s="25" t="s">
        <v>76</v>
      </c>
      <c r="B97" s="43">
        <v>57793</v>
      </c>
      <c r="C97" s="29">
        <v>40422</v>
      </c>
      <c r="D97" s="33"/>
    </row>
    <row r="98" spans="1:4">
      <c r="A98" s="25" t="s">
        <v>86</v>
      </c>
      <c r="B98" s="41">
        <v>1862</v>
      </c>
      <c r="C98" s="29">
        <v>40422</v>
      </c>
      <c r="D98" s="32"/>
    </row>
    <row r="99" spans="1:4">
      <c r="A99" s="25" t="s">
        <v>87</v>
      </c>
      <c r="B99" s="41">
        <v>909</v>
      </c>
      <c r="C99" s="29">
        <v>40422</v>
      </c>
      <c r="D99" s="32"/>
    </row>
    <row r="100" spans="1:4">
      <c r="A100" s="25" t="s">
        <v>88</v>
      </c>
      <c r="B100" s="41">
        <v>302</v>
      </c>
      <c r="C100" s="29">
        <v>40422</v>
      </c>
      <c r="D100" s="32"/>
    </row>
    <row r="101" spans="1:4">
      <c r="A101" s="28" t="s">
        <v>24</v>
      </c>
      <c r="B101" s="43">
        <v>5574.51</v>
      </c>
      <c r="C101" s="29">
        <v>40452</v>
      </c>
      <c r="D101" s="33"/>
    </row>
    <row r="102" spans="1:4">
      <c r="A102" s="25" t="s">
        <v>85</v>
      </c>
      <c r="B102" s="41">
        <v>2531</v>
      </c>
      <c r="C102" s="27">
        <v>40452</v>
      </c>
      <c r="D102" s="32"/>
    </row>
    <row r="103" spans="1:4">
      <c r="A103" s="25" t="s">
        <v>89</v>
      </c>
      <c r="B103" s="41">
        <v>11187</v>
      </c>
      <c r="C103" s="27">
        <v>40452</v>
      </c>
      <c r="D103" s="32"/>
    </row>
    <row r="104" spans="1:4">
      <c r="A104" s="25" t="s">
        <v>90</v>
      </c>
      <c r="B104" s="41">
        <v>3157</v>
      </c>
      <c r="C104" s="27">
        <v>40452</v>
      </c>
      <c r="D104" s="32"/>
    </row>
    <row r="105" spans="1:4">
      <c r="A105" s="25" t="s">
        <v>91</v>
      </c>
      <c r="B105" s="41">
        <v>61331</v>
      </c>
      <c r="C105" s="27">
        <v>40483</v>
      </c>
      <c r="D105" s="32"/>
    </row>
    <row r="106" spans="1:4">
      <c r="A106" s="25" t="s">
        <v>92</v>
      </c>
      <c r="B106" s="43">
        <v>1524</v>
      </c>
      <c r="C106" s="29">
        <v>40513</v>
      </c>
      <c r="D106" s="33"/>
    </row>
    <row r="107" spans="1:4">
      <c r="A107" s="25"/>
      <c r="B107" s="41"/>
      <c r="C107" s="26"/>
      <c r="D107" s="34"/>
    </row>
    <row r="108" spans="1:4">
      <c r="A108" s="30" t="s">
        <v>12</v>
      </c>
      <c r="B108" s="44">
        <v>110376.63</v>
      </c>
      <c r="C108" s="31">
        <v>39692</v>
      </c>
      <c r="D108" s="35"/>
    </row>
    <row r="109" spans="1:4">
      <c r="A109" s="30" t="s">
        <v>13</v>
      </c>
      <c r="B109" s="44">
        <v>215799.49</v>
      </c>
      <c r="C109" s="31">
        <v>39692</v>
      </c>
      <c r="D109" s="35"/>
    </row>
    <row r="110" spans="1:4">
      <c r="A110" s="2"/>
      <c r="B110" s="45"/>
      <c r="C110" s="3"/>
    </row>
    <row r="111" spans="1:4" ht="15.75">
      <c r="A111" s="36" t="s">
        <v>95</v>
      </c>
      <c r="B111" s="37">
        <f>B22-B24</f>
        <v>-702083.6301000003</v>
      </c>
      <c r="C111" s="4"/>
    </row>
    <row r="112" spans="1:4">
      <c r="A112" s="2"/>
      <c r="B112" s="1"/>
      <c r="C112" s="1"/>
    </row>
    <row r="113" spans="1:3">
      <c r="A113" s="38"/>
      <c r="B113" s="39"/>
      <c r="C113" s="39"/>
    </row>
    <row r="114" spans="1:3" customFormat="1" ht="15">
      <c r="A114" s="40" t="s">
        <v>33</v>
      </c>
      <c r="B114" s="40" t="s">
        <v>21</v>
      </c>
    </row>
    <row r="115" spans="1:3" customFormat="1" ht="15">
      <c r="A115" s="40"/>
      <c r="B115" s="40"/>
    </row>
    <row r="116" spans="1:3" customFormat="1" ht="15">
      <c r="A116" s="40" t="s">
        <v>48</v>
      </c>
      <c r="B116" s="40" t="s">
        <v>49</v>
      </c>
    </row>
    <row r="117" spans="1:3" customFormat="1" ht="15"/>
    <row r="118" spans="1:3">
      <c r="A118" s="18" t="s">
        <v>22</v>
      </c>
      <c r="B118" s="18" t="s">
        <v>23</v>
      </c>
    </row>
  </sheetData>
  <mergeCells count="2">
    <mergeCell ref="A1:C1"/>
    <mergeCell ref="A2:C2"/>
  </mergeCells>
  <pageMargins left="0.53" right="0.37" top="0.24" bottom="0.23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05.08-12.10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Имя</cp:lastModifiedBy>
  <cp:lastPrinted>2011-01-14T10:22:35Z</cp:lastPrinted>
  <dcterms:created xsi:type="dcterms:W3CDTF">2008-05-20T07:04:55Z</dcterms:created>
  <dcterms:modified xsi:type="dcterms:W3CDTF">2011-04-12T11:03:31Z</dcterms:modified>
</cp:coreProperties>
</file>